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W:\01_Projekty\kam_2304_BSP\03_pracovni\"/>
    </mc:Choice>
  </mc:AlternateContent>
  <xr:revisionPtr revIDLastSave="0" documentId="13_ncr:1_{63098A02-1647-47A5-9F20-5500CB994992}" xr6:coauthVersionLast="47" xr6:coauthVersionMax="47" xr10:uidLastSave="{00000000-0000-0000-0000-000000000000}"/>
  <workbookProtection workbookAlgorithmName="SHA-512" workbookHashValue="p6MZlTm/c8GEQjy1BrJPxB8GXIXWg0px4f5tRDt8/l+Lua5+qNGooQL9IEDJrGlpUzcGZZwbcv1T4neI7YfK8g==" workbookSaltValue="a/MesjP/mFOUgG1mbR1CjQ==" workbookSpinCount="100000" lockStructure="1"/>
  <bookViews>
    <workbookView xWindow="-120" yWindow="-120" windowWidth="29040" windowHeight="17640" xr2:uid="{7DB678A9-6669-4BA3-ACC0-25742DFCEF6C}"/>
  </bookViews>
  <sheets>
    <sheet name="Formulář" sheetId="1" r:id="rId1"/>
  </sheets>
  <definedNames>
    <definedName name="_xlnm.Print_Area" localSheetId="0">Formulář!$A$1:$O$67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  <c r="G7" i="1"/>
  <c r="G27" i="1"/>
  <c r="H27" i="1"/>
  <c r="I27" i="1" s="1"/>
  <c r="M27" i="1" l="1"/>
  <c r="N27" i="1"/>
  <c r="O46" i="1"/>
  <c r="O45" i="1"/>
  <c r="O44" i="1"/>
  <c r="N15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13" i="1"/>
  <c r="M13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O27" i="1" l="1"/>
  <c r="M49" i="1"/>
  <c r="N49" i="1"/>
  <c r="N60" i="1"/>
  <c r="O13" i="1"/>
  <c r="M60" i="1"/>
  <c r="O26" i="1"/>
  <c r="O25" i="1"/>
  <c r="O16" i="1"/>
  <c r="O35" i="1"/>
  <c r="O17" i="1"/>
  <c r="O15" i="1"/>
  <c r="O43" i="1"/>
  <c r="O42" i="1"/>
  <c r="O18" i="1"/>
  <c r="O34" i="1"/>
  <c r="O36" i="1"/>
  <c r="O37" i="1"/>
  <c r="O29" i="1"/>
  <c r="O20" i="1"/>
  <c r="O28" i="1"/>
  <c r="O19" i="1"/>
  <c r="O38" i="1"/>
  <c r="O30" i="1"/>
  <c r="O21" i="1"/>
  <c r="O24" i="1"/>
  <c r="O22" i="1"/>
  <c r="O33" i="1"/>
  <c r="O31" i="1"/>
  <c r="O32" i="1"/>
  <c r="O23" i="1"/>
  <c r="O39" i="1"/>
  <c r="O41" i="1"/>
  <c r="O40" i="1"/>
  <c r="O60" i="1" l="1"/>
  <c r="C57" i="1"/>
  <c r="C55" i="1"/>
  <c r="C52" i="1"/>
  <c r="C50" i="1"/>
  <c r="G63" i="1"/>
  <c r="G62" i="1"/>
  <c r="H57" i="1"/>
  <c r="G57" i="1"/>
  <c r="H52" i="1"/>
  <c r="G52" i="1"/>
  <c r="G53" i="1" s="1"/>
  <c r="C59" i="1"/>
  <c r="I44" i="1"/>
  <c r="I45" i="1"/>
  <c r="I46" i="1"/>
  <c r="H13" i="1"/>
  <c r="G13" i="1"/>
  <c r="G50" i="1"/>
  <c r="H50" i="1"/>
  <c r="H55" i="1" s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H63" i="1" l="1"/>
  <c r="I63" i="1" s="1"/>
  <c r="G59" i="1"/>
  <c r="H54" i="1"/>
  <c r="H58" i="1" s="1"/>
  <c r="I58" i="1" s="1"/>
  <c r="G54" i="1"/>
  <c r="G55" i="1"/>
  <c r="I13" i="1"/>
  <c r="I15" i="1"/>
  <c r="I43" i="1"/>
  <c r="I35" i="1"/>
  <c r="I26" i="1"/>
  <c r="I18" i="1"/>
  <c r="I41" i="1"/>
  <c r="I33" i="1"/>
  <c r="I24" i="1"/>
  <c r="I16" i="1"/>
  <c r="I37" i="1"/>
  <c r="I29" i="1"/>
  <c r="I20" i="1"/>
  <c r="I36" i="1"/>
  <c r="I28" i="1"/>
  <c r="I19" i="1"/>
  <c r="I40" i="1"/>
  <c r="I32" i="1"/>
  <c r="I23" i="1"/>
  <c r="I39" i="1"/>
  <c r="I31" i="1"/>
  <c r="I22" i="1"/>
  <c r="I38" i="1"/>
  <c r="I30" i="1"/>
  <c r="I21" i="1"/>
  <c r="I42" i="1"/>
  <c r="I34" i="1"/>
  <c r="I25" i="1"/>
  <c r="I17" i="1"/>
  <c r="H14" i="1" l="1"/>
  <c r="H49" i="1" s="1"/>
  <c r="G14" i="1"/>
  <c r="G61" i="1" s="1"/>
  <c r="H51" i="1" l="1"/>
  <c r="H53" i="1"/>
  <c r="H59" i="1" s="1"/>
  <c r="G49" i="1"/>
  <c r="G51" i="1" s="1"/>
  <c r="I14" i="1"/>
  <c r="H56" i="1"/>
  <c r="H60" i="1" l="1"/>
  <c r="H62" i="1" s="1"/>
  <c r="I59" i="1"/>
  <c r="I53" i="1"/>
  <c r="G56" i="1"/>
  <c r="I56" i="1" s="1"/>
  <c r="G60" i="1" l="1"/>
  <c r="I60" i="1" s="1"/>
  <c r="I62" i="1"/>
  <c r="I51" i="1"/>
</calcChain>
</file>

<file path=xl/sharedStrings.xml><?xml version="1.0" encoding="utf-8"?>
<sst xmlns="http://schemas.openxmlformats.org/spreadsheetml/2006/main" count="188" uniqueCount="148">
  <si>
    <t>č. </t>
  </si>
  <si>
    <t>Účel užívání </t>
  </si>
  <si>
    <t>1 </t>
  </si>
  <si>
    <t>10 </t>
  </si>
  <si>
    <t>2a </t>
  </si>
  <si>
    <t>2b </t>
  </si>
  <si>
    <t>autoservis </t>
  </si>
  <si>
    <t>2c </t>
  </si>
  <si>
    <t>3a </t>
  </si>
  <si>
    <t>3b </t>
  </si>
  <si>
    <t>4a </t>
  </si>
  <si>
    <t>4b </t>
  </si>
  <si>
    <t>4c </t>
  </si>
  <si>
    <t>4d </t>
  </si>
  <si>
    <t>5a </t>
  </si>
  <si>
    <t>5b </t>
  </si>
  <si>
    <t>6 </t>
  </si>
  <si>
    <t>7 </t>
  </si>
  <si>
    <t>8a </t>
  </si>
  <si>
    <t>8b </t>
  </si>
  <si>
    <t>9a </t>
  </si>
  <si>
    <t>9b </t>
  </si>
  <si>
    <t>9c </t>
  </si>
  <si>
    <t>11 </t>
  </si>
  <si>
    <t>x </t>
  </si>
  <si>
    <t>Obchod a služby velkoplošné (supermarkety, obchodní domy, obchodní centra, hypermarkety apod.) </t>
  </si>
  <si>
    <t>navrženo</t>
  </si>
  <si>
    <t>vázaná</t>
  </si>
  <si>
    <t>vázaná 
[%] </t>
  </si>
  <si>
    <t>celkem</t>
  </si>
  <si>
    <t>ZÓNA</t>
  </si>
  <si>
    <t>bydlení vázané</t>
  </si>
  <si>
    <t>min</t>
  </si>
  <si>
    <t>max</t>
  </si>
  <si>
    <t>00</t>
  </si>
  <si>
    <t>-</t>
  </si>
  <si>
    <t>01</t>
  </si>
  <si>
    <t>02</t>
  </si>
  <si>
    <t>03</t>
  </si>
  <si>
    <t>Parcelní číslo nebo souřadnice</t>
  </si>
  <si>
    <t>základní počet stání</t>
  </si>
  <si>
    <t xml:space="preserve">  motel </t>
  </si>
  <si>
    <t xml:space="preserve">  hostel </t>
  </si>
  <si>
    <t xml:space="preserve">  jesle, mateřská škola </t>
  </si>
  <si>
    <t xml:space="preserve">  vysoká škola </t>
  </si>
  <si>
    <t xml:space="preserve">  kostel, modlitebna  </t>
  </si>
  <si>
    <t xml:space="preserve">  obřadní síň, krematorium </t>
  </si>
  <si>
    <t xml:space="preserve">  fotbalové hřiště </t>
  </si>
  <si>
    <t>Počet bytů (při uplatnění max. 2 stání na byt)</t>
  </si>
  <si>
    <t>Bohunice</t>
  </si>
  <si>
    <t>Bosonohy</t>
  </si>
  <si>
    <t>Brněnské Ivanovice</t>
  </si>
  <si>
    <t>Bystrc</t>
  </si>
  <si>
    <t>Černá Pole</t>
  </si>
  <si>
    <t>Černovice</t>
  </si>
  <si>
    <t>Dolní Heršpice</t>
  </si>
  <si>
    <t>Dvorska</t>
  </si>
  <si>
    <t>Holásky</t>
  </si>
  <si>
    <t>Horní Heršpice</t>
  </si>
  <si>
    <t>Husovice</t>
  </si>
  <si>
    <t>Chrlice</t>
  </si>
  <si>
    <t>Ivanovice</t>
  </si>
  <si>
    <t>Jehnice</t>
  </si>
  <si>
    <t>Jundrov</t>
  </si>
  <si>
    <t>Kníničky</t>
  </si>
  <si>
    <t>Kohoutovice</t>
  </si>
  <si>
    <t>Komárov</t>
  </si>
  <si>
    <t>Komín</t>
  </si>
  <si>
    <t>Královo Pole</t>
  </si>
  <si>
    <t>Lesná</t>
  </si>
  <si>
    <t>Líšeň</t>
  </si>
  <si>
    <t>Maloměřice</t>
  </si>
  <si>
    <t>Medlánky</t>
  </si>
  <si>
    <t>Mokrá Hora</t>
  </si>
  <si>
    <t>Nový Lískovec</t>
  </si>
  <si>
    <t>Obřany</t>
  </si>
  <si>
    <t>Ořešín</t>
  </si>
  <si>
    <t>Pisárky</t>
  </si>
  <si>
    <t>Ponava</t>
  </si>
  <si>
    <t>Přízřenice</t>
  </si>
  <si>
    <t>Řečkovice</t>
  </si>
  <si>
    <t>Sadová</t>
  </si>
  <si>
    <t>Slatina</t>
  </si>
  <si>
    <t>Soběšice</t>
  </si>
  <si>
    <t>Staré Brno</t>
  </si>
  <si>
    <t>Starý Lískovec</t>
  </si>
  <si>
    <t>Stránice</t>
  </si>
  <si>
    <t>Štýřice</t>
  </si>
  <si>
    <t>Trnitá</t>
  </si>
  <si>
    <t>Tuřany</t>
  </si>
  <si>
    <t>Útěchov u Brna</t>
  </si>
  <si>
    <t>Veveří</t>
  </si>
  <si>
    <t>Zábrdovice</t>
  </si>
  <si>
    <t>Žabovřesky</t>
  </si>
  <si>
    <t>Žebětín</t>
  </si>
  <si>
    <t>Židenice</t>
  </si>
  <si>
    <t>Město Brno</t>
  </si>
  <si>
    <t>bydlení</t>
  </si>
  <si>
    <t>ostatní funkce</t>
  </si>
  <si>
    <t>minimální požadovaný počet stání</t>
  </si>
  <si>
    <t xml:space="preserve">  po přepočtu na max. 2 stání na byt</t>
  </si>
  <si>
    <t>bydlení návštěvnické
a ostatní účely užívání</t>
  </si>
  <si>
    <r>
      <t xml:space="preserve">MAXIMÁLNÍ </t>
    </r>
    <r>
      <rPr>
        <sz val="11"/>
        <color theme="1"/>
        <rFont val="Arial"/>
        <family val="2"/>
        <charset val="238"/>
      </rPr>
      <t>POŽADOVANÝ POČET STÁNÍ</t>
    </r>
  </si>
  <si>
    <r>
      <t xml:space="preserve">MINIMÁLNÍ </t>
    </r>
    <r>
      <rPr>
        <sz val="11"/>
        <color theme="1"/>
        <rFont val="Arial"/>
        <family val="2"/>
        <charset val="238"/>
      </rPr>
      <t>POŽADOVANÝ POČET STÁNÍ</t>
    </r>
  </si>
  <si>
    <t>maximální požadovaný počet stání</t>
  </si>
  <si>
    <t>x</t>
  </si>
  <si>
    <t>navržená
HPP
[m2]</t>
  </si>
  <si>
    <t>HPP / 
1 stání
[m2]</t>
  </si>
  <si>
    <t>návště-
vnická</t>
  </si>
  <si>
    <t>návštěv-
nická
[%] </t>
  </si>
  <si>
    <t xml:space="preserve">  Z TOHO VYHRAZENÝCH PRO TĚŽCE POHYBOVĚ POSTIŽENÉ</t>
  </si>
  <si>
    <t xml:space="preserve">  Z TOHO VYHRAZENÝCH PRO DĚTI V KOČÁRKU</t>
  </si>
  <si>
    <t>Stavebník/žadatel, název záměru</t>
  </si>
  <si>
    <r>
      <t xml:space="preserve">Katastrální území </t>
    </r>
    <r>
      <rPr>
        <i/>
        <sz val="11"/>
        <color theme="1"/>
        <rFont val="Arial"/>
        <family val="2"/>
        <charset val="238"/>
      </rPr>
      <t>(vybrat ze seznamu)</t>
    </r>
  </si>
  <si>
    <t>OSOBNÍ AUTOMOBILY</t>
  </si>
  <si>
    <t>JÍZDNÍ KOLA</t>
  </si>
  <si>
    <t xml:space="preserve">  Z TOHO PRO ÚČEL BYDLENÍ (k § 26 odst. 5)</t>
  </si>
  <si>
    <t>Nezávazný formulář pro výpočet POTŘEBNÉHO POČTU PARKOVACÍCH STÁNÍ A STÁNÍ PRO JÍZDNÍ KOLA dle Brněnských stavebních předpisů platných od 1. 7. 2024</t>
  </si>
  <si>
    <t>Datum</t>
  </si>
  <si>
    <t>Zpracovatel</t>
  </si>
  <si>
    <t>Sportovní centra / bez diváků — provozy s vnitřní hrací plochou (sportovní hala, tělocvična, squash apod.) </t>
  </si>
  <si>
    <r>
      <t xml:space="preserve">Formulář jako pomůcku pro aplikační praxi vypracovala Kancelář architekta města Brna v červnu 2024, verze </t>
    </r>
    <r>
      <rPr>
        <b/>
        <sz val="8"/>
        <color theme="1"/>
        <rFont val="Arial"/>
        <family val="2"/>
        <charset val="238"/>
      </rPr>
      <t>01</t>
    </r>
  </si>
  <si>
    <r>
      <t xml:space="preserve">Zóna dle př. 3 </t>
    </r>
    <r>
      <rPr>
        <i/>
        <sz val="11"/>
        <color theme="1"/>
        <rFont val="Arial"/>
        <family val="2"/>
        <charset val="238"/>
      </rPr>
      <t>(vybrat ze seznamu)</t>
    </r>
  </si>
  <si>
    <t>předepsané hodnoty dle příl. 2</t>
  </si>
  <si>
    <t>předepsané hodnoty dle příl. 4</t>
  </si>
  <si>
    <t xml:space="preserve">   domovy mládeže, azylové domy apod. </t>
  </si>
  <si>
    <t>poznámky</t>
  </si>
  <si>
    <t>obchody jednotlivé v parteru </t>
  </si>
  <si>
    <t>služby a drobné provozovny (stravování, restaurace, hospody, řemeslné dílny, opravny, showroomy, výdejny e-shopů apod.) </t>
  </si>
  <si>
    <t>administrativa s malou návštěvností (běžné administrativní provozy, sídla firem, projekční ateliéry apod.) </t>
  </si>
  <si>
    <t>administrativa s velkou návštěvností (veřejné a další instituce, úřady, banky, pojišťovny, pošty apod., zejména vybavenost s přepážkovým provozem)</t>
  </si>
  <si>
    <t>ubytování dlouhodobé (ubytovna pro zaměstnance apod.)</t>
  </si>
  <si>
    <t>ubytování pro studenty (vysokoškolské koleje apod.) </t>
  </si>
  <si>
    <t>ubytování krátkodobé (hotely, penziony apod.) </t>
  </si>
  <si>
    <t>institucionální a sociální péče (domovy pro seniory, domy s pečovatelskou službou apod.) </t>
  </si>
  <si>
    <t>školství (základní škola, střední škola, učiliště apod.) </t>
  </si>
  <si>
    <t>vzdělávání / kongres (školicí zařízení, přednáškové centrum, kongresové centrum apod.)  </t>
  </si>
  <si>
    <t>provozy se shromažďovacími prostory (kino, divadla, koncertní, společenské a taneční sály apod.) </t>
  </si>
  <si>
    <t>kulturní instituce (galerie, muzea, knihovny apod.) </t>
  </si>
  <si>
    <t>zdravotnická zařízení ambulantní (poliklinika, zdravotní ordinace apod.) </t>
  </si>
  <si>
    <t>zdravotnická zařízení lůžková (nemocnice, klinika apod.) </t>
  </si>
  <si>
    <t>sportovní centra / bez diváků — provozy bez hrací plochy a bazény (wellness, fitness, bowling, plavecký bazén, aquapark apod.) </t>
  </si>
  <si>
    <t>venkovní sportoviště / bez diváků (tenisové kurty, hřiště na volejbal, hřiště na malý fotbal apod.) — provozy bez hrací plochy a bazény (wellness, fitness, bowling, plavecký bazén, aquapark apod.)  </t>
  </si>
  <si>
    <t>výroba</t>
  </si>
  <si>
    <t>skladování </t>
  </si>
  <si>
    <t>stadion, sportovní a multifunkční hala, koncertní hala apod </t>
  </si>
  <si>
    <t>zoologická zahrada, botanická zahrada </t>
  </si>
  <si>
    <t>výstaviště, zábavní park,  volnočasový areál apod.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</si>
</sst>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name val="Aptos Narrow"/>
      <family val="2"/>
      <charset val="238"/>
      <scheme val="minor"/>
    </font>
    <font>
      <sz val="11"/>
      <name val="Arial"/>
      <family val="2"/>
      <charset val="238"/>
    </font>
    <font>
      <sz val="11"/>
      <name val="Aptos Narrow"/>
      <family val="2"/>
      <charset val="238"/>
      <scheme val="minor"/>
    </font>
    <font>
      <sz val="11"/>
      <color theme="3"/>
      <name val="Aptos Narrow"/>
      <family val="2"/>
      <charset val="238"/>
      <scheme val="minor"/>
    </font>
    <font>
      <sz val="11"/>
      <color theme="2"/>
      <name val="Aptos Narrow"/>
      <family val="2"/>
      <charset val="238"/>
      <scheme val="minor"/>
    </font>
    <font>
      <i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1" fontId="1" fillId="2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8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3" borderId="0" xfId="0" applyFont="1" applyFill="1"/>
    <xf numFmtId="2" fontId="1" fillId="9" borderId="1" xfId="0" applyNumberFormat="1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wrapText="1"/>
    </xf>
    <xf numFmtId="0" fontId="1" fillId="8" borderId="3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9" xfId="0" applyFont="1" applyFill="1" applyBorder="1"/>
    <xf numFmtId="0" fontId="7" fillId="2" borderId="14" xfId="0" applyFont="1" applyFill="1" applyBorder="1"/>
    <xf numFmtId="0" fontId="7" fillId="2" borderId="10" xfId="0" applyFont="1" applyFill="1" applyBorder="1"/>
    <xf numFmtId="0" fontId="7" fillId="2" borderId="13" xfId="0" applyFont="1" applyFill="1" applyBorder="1"/>
    <xf numFmtId="0" fontId="7" fillId="2" borderId="15" xfId="0" applyFont="1" applyFill="1" applyBorder="1"/>
    <xf numFmtId="0" fontId="7" fillId="2" borderId="2" xfId="0" applyFont="1" applyFill="1" applyBorder="1"/>
    <xf numFmtId="0" fontId="7" fillId="2" borderId="7" xfId="0" applyFont="1" applyFill="1" applyBorder="1"/>
    <xf numFmtId="0" fontId="7" fillId="2" borderId="3" xfId="0" applyFont="1" applyFill="1" applyBorder="1"/>
    <xf numFmtId="0" fontId="1" fillId="2" borderId="10" xfId="0" applyFont="1" applyFill="1" applyBorder="1"/>
    <xf numFmtId="1" fontId="12" fillId="9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0" fontId="1" fillId="8" borderId="1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vertical="center"/>
    </xf>
    <xf numFmtId="0" fontId="7" fillId="2" borderId="0" xfId="0" applyFont="1" applyFill="1"/>
    <xf numFmtId="0" fontId="3" fillId="0" borderId="5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right" vertical="center" inden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8" borderId="13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8" borderId="12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6" fillId="8" borderId="2" xfId="0" applyNumberFormat="1" applyFont="1" applyFill="1" applyBorder="1" applyAlignment="1">
      <alignment horizontal="center" vertical="center"/>
    </xf>
    <xf numFmtId="1" fontId="6" fillId="8" borderId="7" xfId="0" applyNumberFormat="1" applyFont="1" applyFill="1" applyBorder="1" applyAlignment="1">
      <alignment horizontal="center" vertical="center"/>
    </xf>
    <xf numFmtId="1" fontId="6" fillId="8" borderId="3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1">
    <cellStyle name="Normální" xfId="0" builtinId="0"/>
  </cellStyles>
  <dxfs count="6"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33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99FF33"/>
      <color rgb="FFFFCC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2208-E382-4DF8-BD93-C8A9F0BAD95A}">
  <sheetPr>
    <pageSetUpPr fitToPage="1"/>
  </sheetPr>
  <dimension ref="A1:T164"/>
  <sheetViews>
    <sheetView tabSelected="1" zoomScale="85" zoomScaleNormal="85" workbookViewId="0">
      <selection activeCell="J13" sqref="J13"/>
    </sheetView>
  </sheetViews>
  <sheetFormatPr defaultRowHeight="15" x14ac:dyDescent="0.25"/>
  <cols>
    <col min="1" max="1" width="4.28515625" style="11" customWidth="1"/>
    <col min="2" max="2" width="48.85546875" style="12" customWidth="1"/>
    <col min="3" max="5" width="9.5703125" style="13" customWidth="1"/>
    <col min="6" max="6" width="9.5703125" style="12" customWidth="1"/>
    <col min="7" max="9" width="9.5703125" style="11" customWidth="1"/>
    <col min="10" max="13" width="9.5703125" style="25" customWidth="1"/>
    <col min="14" max="15" width="9.5703125" style="26" customWidth="1"/>
    <col min="16" max="18" width="9.140625" style="25"/>
    <col min="19" max="19" width="17.140625" style="25" customWidth="1"/>
  </cols>
  <sheetData>
    <row r="1" spans="1:15" ht="30" customHeight="1" x14ac:dyDescent="0.25">
      <c r="A1" s="86" t="s">
        <v>117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" customHeight="1" x14ac:dyDescent="0.25">
      <c r="A2" s="87" t="s">
        <v>112</v>
      </c>
      <c r="B2" s="87"/>
      <c r="C2" s="94"/>
      <c r="D2" s="94"/>
      <c r="E2" s="94"/>
      <c r="F2" s="94"/>
      <c r="G2" s="94"/>
      <c r="H2" s="94"/>
      <c r="I2" s="94"/>
      <c r="J2" s="95"/>
      <c r="K2" s="92"/>
      <c r="L2" s="88" t="s">
        <v>101</v>
      </c>
      <c r="M2" s="89"/>
      <c r="N2" s="88" t="s">
        <v>31</v>
      </c>
      <c r="O2" s="89"/>
    </row>
    <row r="3" spans="1:15" ht="46.5" customHeight="1" x14ac:dyDescent="0.25">
      <c r="A3" s="87"/>
      <c r="B3" s="87"/>
      <c r="C3" s="94"/>
      <c r="D3" s="94"/>
      <c r="E3" s="94"/>
      <c r="F3" s="94"/>
      <c r="G3" s="94"/>
      <c r="H3" s="94"/>
      <c r="I3" s="94"/>
      <c r="J3" s="96"/>
      <c r="K3" s="93"/>
      <c r="L3" s="90"/>
      <c r="M3" s="91"/>
      <c r="N3" s="90"/>
      <c r="O3" s="91"/>
    </row>
    <row r="4" spans="1:15" x14ac:dyDescent="0.25">
      <c r="A4" s="87"/>
      <c r="B4" s="87"/>
      <c r="C4" s="94"/>
      <c r="D4" s="94"/>
      <c r="E4" s="94"/>
      <c r="F4" s="94"/>
      <c r="G4" s="94"/>
      <c r="H4" s="94"/>
      <c r="I4" s="94"/>
      <c r="J4" s="96"/>
      <c r="K4" s="1" t="s">
        <v>30</v>
      </c>
      <c r="L4" s="4" t="s">
        <v>32</v>
      </c>
      <c r="M4" s="3" t="s">
        <v>33</v>
      </c>
      <c r="N4" s="4" t="s">
        <v>32</v>
      </c>
      <c r="O4" s="3" t="s">
        <v>33</v>
      </c>
    </row>
    <row r="5" spans="1:15" x14ac:dyDescent="0.25">
      <c r="A5" s="87" t="s">
        <v>113</v>
      </c>
      <c r="B5" s="87"/>
      <c r="C5" s="84"/>
      <c r="D5" s="84"/>
      <c r="E5" s="84"/>
      <c r="F5" s="84"/>
      <c r="G5" s="84"/>
      <c r="H5" s="84"/>
      <c r="I5" s="84"/>
      <c r="J5" s="96"/>
      <c r="K5" s="14" t="s">
        <v>34</v>
      </c>
      <c r="L5" s="15">
        <v>0</v>
      </c>
      <c r="M5" s="3">
        <v>0.15</v>
      </c>
      <c r="N5" s="15">
        <v>0</v>
      </c>
      <c r="O5" s="3" t="s">
        <v>35</v>
      </c>
    </row>
    <row r="6" spans="1:15" ht="15" customHeight="1" x14ac:dyDescent="0.25">
      <c r="A6" s="87" t="s">
        <v>39</v>
      </c>
      <c r="B6" s="87"/>
      <c r="C6" s="85"/>
      <c r="D6" s="85"/>
      <c r="E6" s="85"/>
      <c r="F6" s="85"/>
      <c r="G6" s="85"/>
      <c r="H6" s="85"/>
      <c r="I6" s="85"/>
      <c r="J6" s="96"/>
      <c r="K6" s="16" t="s">
        <v>36</v>
      </c>
      <c r="L6" s="15">
        <v>0.15</v>
      </c>
      <c r="M6" s="3" t="s">
        <v>35</v>
      </c>
      <c r="N6" s="15">
        <v>0.5</v>
      </c>
      <c r="O6" s="3" t="s">
        <v>35</v>
      </c>
    </row>
    <row r="7" spans="1:15" x14ac:dyDescent="0.25">
      <c r="A7" s="72" t="s">
        <v>122</v>
      </c>
      <c r="B7" s="73"/>
      <c r="C7" s="49" t="s">
        <v>34</v>
      </c>
      <c r="D7" s="43"/>
      <c r="E7" s="54" t="s">
        <v>118</v>
      </c>
      <c r="F7" s="55"/>
      <c r="G7" s="56">
        <f ca="1">TODAY()</f>
        <v>45474</v>
      </c>
      <c r="H7" s="57"/>
      <c r="I7" s="58"/>
      <c r="J7" s="96"/>
      <c r="K7" s="17" t="s">
        <v>37</v>
      </c>
      <c r="L7" s="15">
        <v>0.35</v>
      </c>
      <c r="M7" s="3" t="s">
        <v>35</v>
      </c>
      <c r="N7" s="15">
        <v>0.75</v>
      </c>
      <c r="O7" s="3" t="s">
        <v>35</v>
      </c>
    </row>
    <row r="8" spans="1:15" x14ac:dyDescent="0.25">
      <c r="A8" s="74" t="s">
        <v>48</v>
      </c>
      <c r="B8" s="75"/>
      <c r="C8" s="50"/>
      <c r="D8" s="43"/>
      <c r="E8" s="54" t="s">
        <v>119</v>
      </c>
      <c r="F8" s="55"/>
      <c r="G8" s="57"/>
      <c r="H8" s="57"/>
      <c r="I8" s="58"/>
      <c r="J8" s="96"/>
      <c r="K8" s="18" t="s">
        <v>38</v>
      </c>
      <c r="L8" s="15">
        <v>0.75</v>
      </c>
      <c r="M8" s="3" t="s">
        <v>35</v>
      </c>
      <c r="N8" s="15">
        <v>1</v>
      </c>
      <c r="O8" s="3" t="s">
        <v>35</v>
      </c>
    </row>
    <row r="9" spans="1:15" x14ac:dyDescent="0.2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x14ac:dyDescent="0.25">
      <c r="A10" s="100"/>
      <c r="B10" s="101"/>
      <c r="C10" s="102"/>
      <c r="D10" s="97" t="s">
        <v>114</v>
      </c>
      <c r="E10" s="98"/>
      <c r="F10" s="98"/>
      <c r="G10" s="98"/>
      <c r="H10" s="98"/>
      <c r="I10" s="99"/>
      <c r="J10" s="97" t="s">
        <v>115</v>
      </c>
      <c r="K10" s="98"/>
      <c r="L10" s="98"/>
      <c r="M10" s="98"/>
      <c r="N10" s="98"/>
      <c r="O10" s="99"/>
    </row>
    <row r="11" spans="1:15" x14ac:dyDescent="0.25">
      <c r="A11" s="1"/>
      <c r="B11" s="2"/>
      <c r="C11" s="3" t="s">
        <v>26</v>
      </c>
      <c r="D11" s="54" t="s">
        <v>123</v>
      </c>
      <c r="E11" s="112"/>
      <c r="F11" s="55"/>
      <c r="G11" s="103" t="s">
        <v>40</v>
      </c>
      <c r="H11" s="103"/>
      <c r="I11" s="103"/>
      <c r="J11" s="104" t="s">
        <v>124</v>
      </c>
      <c r="K11" s="104"/>
      <c r="L11" s="104"/>
      <c r="M11" s="103" t="s">
        <v>40</v>
      </c>
      <c r="N11" s="103"/>
      <c r="O11" s="103"/>
    </row>
    <row r="12" spans="1:15" ht="49.5" customHeight="1" x14ac:dyDescent="0.25">
      <c r="A12" s="1" t="s">
        <v>0</v>
      </c>
      <c r="B12" s="24" t="s">
        <v>1</v>
      </c>
      <c r="C12" s="4" t="s">
        <v>106</v>
      </c>
      <c r="D12" s="4" t="s">
        <v>107</v>
      </c>
      <c r="E12" s="4" t="s">
        <v>28</v>
      </c>
      <c r="F12" s="4" t="s">
        <v>109</v>
      </c>
      <c r="G12" s="20" t="s">
        <v>27</v>
      </c>
      <c r="H12" s="31" t="s">
        <v>108</v>
      </c>
      <c r="I12" s="20" t="s">
        <v>29</v>
      </c>
      <c r="J12" s="4" t="s">
        <v>107</v>
      </c>
      <c r="K12" s="4" t="s">
        <v>28</v>
      </c>
      <c r="L12" s="4" t="s">
        <v>109</v>
      </c>
      <c r="M12" s="20" t="s">
        <v>27</v>
      </c>
      <c r="N12" s="31" t="s">
        <v>108</v>
      </c>
      <c r="O12" s="20" t="s">
        <v>29</v>
      </c>
    </row>
    <row r="13" spans="1:15" x14ac:dyDescent="0.25">
      <c r="A13" s="77" t="s">
        <v>2</v>
      </c>
      <c r="B13" s="5" t="s">
        <v>97</v>
      </c>
      <c r="C13" s="51"/>
      <c r="D13" s="21">
        <v>120</v>
      </c>
      <c r="E13" s="6">
        <v>90</v>
      </c>
      <c r="F13" s="6">
        <v>10</v>
      </c>
      <c r="G13" s="28">
        <f>C13/D13*E13/100</f>
        <v>0</v>
      </c>
      <c r="H13" s="28">
        <f>C13/D13*F13/100</f>
        <v>0</v>
      </c>
      <c r="I13" s="28">
        <f>G13+H13</f>
        <v>0</v>
      </c>
      <c r="J13" s="21">
        <v>60</v>
      </c>
      <c r="K13" s="21">
        <v>90</v>
      </c>
      <c r="L13" s="21">
        <v>10</v>
      </c>
      <c r="M13" s="28">
        <f>C13/J13*K13/100</f>
        <v>0</v>
      </c>
      <c r="N13" s="28">
        <f>C13/J13*L13/100</f>
        <v>0</v>
      </c>
      <c r="O13" s="28">
        <f>M13+N13</f>
        <v>0</v>
      </c>
    </row>
    <row r="14" spans="1:15" x14ac:dyDescent="0.25">
      <c r="A14" s="79"/>
      <c r="B14" s="5" t="s">
        <v>100</v>
      </c>
      <c r="C14" s="22"/>
      <c r="D14" s="10"/>
      <c r="E14" s="6"/>
      <c r="F14" s="6"/>
      <c r="G14" s="28">
        <f xml:space="preserve"> IF(AND(C8&gt;0,C8*2&lt;I13),C8*2*E13/100,G13)</f>
        <v>0</v>
      </c>
      <c r="H14" s="28">
        <f xml:space="preserve"> IF(AND(C8&gt;0,C8*2&lt;I13),C8*2*F13/100,H13)</f>
        <v>0</v>
      </c>
      <c r="I14" s="28">
        <f t="shared" ref="I14:I15" si="0">G14+H14</f>
        <v>0</v>
      </c>
      <c r="J14" s="21"/>
      <c r="K14" s="21"/>
      <c r="L14" s="21"/>
      <c r="M14" s="7"/>
      <c r="N14" s="7"/>
      <c r="O14" s="7"/>
    </row>
    <row r="15" spans="1:15" x14ac:dyDescent="0.25">
      <c r="A15" s="1" t="s">
        <v>4</v>
      </c>
      <c r="B15" s="5" t="s">
        <v>127</v>
      </c>
      <c r="C15" s="52"/>
      <c r="D15" s="6">
        <v>70</v>
      </c>
      <c r="E15" s="6">
        <v>10</v>
      </c>
      <c r="F15" s="6">
        <v>90</v>
      </c>
      <c r="G15" s="28">
        <f t="shared" ref="G15:G26" si="1">C15/D15*E15/100</f>
        <v>0</v>
      </c>
      <c r="H15" s="28">
        <f t="shared" ref="H15:H26" si="2">C15/D15*F15/100</f>
        <v>0</v>
      </c>
      <c r="I15" s="28">
        <f t="shared" si="0"/>
        <v>0</v>
      </c>
      <c r="J15" s="21">
        <v>150</v>
      </c>
      <c r="K15" s="21">
        <v>40</v>
      </c>
      <c r="L15" s="21">
        <v>60</v>
      </c>
      <c r="M15" s="28">
        <f t="shared" ref="M15:M26" si="3">C15/J15*K15/100</f>
        <v>0</v>
      </c>
      <c r="N15" s="28">
        <f t="shared" ref="N15:N26" si="4">C15/J15*L15/100</f>
        <v>0</v>
      </c>
      <c r="O15" s="28">
        <f t="shared" ref="O15:O46" si="5">M15+N15</f>
        <v>0</v>
      </c>
    </row>
    <row r="16" spans="1:15" ht="43.5" x14ac:dyDescent="0.25">
      <c r="A16" s="77" t="s">
        <v>5</v>
      </c>
      <c r="B16" s="5" t="s">
        <v>128</v>
      </c>
      <c r="C16" s="52"/>
      <c r="D16" s="6">
        <v>40</v>
      </c>
      <c r="E16" s="6">
        <v>10</v>
      </c>
      <c r="F16" s="6">
        <v>90</v>
      </c>
      <c r="G16" s="28">
        <f t="shared" si="1"/>
        <v>0</v>
      </c>
      <c r="H16" s="28">
        <f t="shared" si="2"/>
        <v>0</v>
      </c>
      <c r="I16" s="28">
        <f t="shared" ref="I16:I46" si="6">G16+H16</f>
        <v>0</v>
      </c>
      <c r="J16" s="21">
        <v>150</v>
      </c>
      <c r="K16" s="21">
        <v>30</v>
      </c>
      <c r="L16" s="21">
        <v>70</v>
      </c>
      <c r="M16" s="28">
        <f t="shared" si="3"/>
        <v>0</v>
      </c>
      <c r="N16" s="28">
        <f t="shared" si="4"/>
        <v>0</v>
      </c>
      <c r="O16" s="28">
        <f t="shared" si="5"/>
        <v>0</v>
      </c>
    </row>
    <row r="17" spans="1:15" x14ac:dyDescent="0.25">
      <c r="A17" s="79"/>
      <c r="B17" s="5" t="s">
        <v>6</v>
      </c>
      <c r="C17" s="52"/>
      <c r="D17" s="6">
        <v>20</v>
      </c>
      <c r="E17" s="6">
        <v>10</v>
      </c>
      <c r="F17" s="6">
        <v>90</v>
      </c>
      <c r="G17" s="28">
        <f t="shared" si="1"/>
        <v>0</v>
      </c>
      <c r="H17" s="28">
        <f t="shared" si="2"/>
        <v>0</v>
      </c>
      <c r="I17" s="28">
        <f t="shared" si="6"/>
        <v>0</v>
      </c>
      <c r="J17" s="21">
        <v>150</v>
      </c>
      <c r="K17" s="21">
        <v>30</v>
      </c>
      <c r="L17" s="21">
        <v>70</v>
      </c>
      <c r="M17" s="28">
        <f t="shared" si="3"/>
        <v>0</v>
      </c>
      <c r="N17" s="28">
        <f t="shared" si="4"/>
        <v>0</v>
      </c>
      <c r="O17" s="28">
        <f t="shared" si="5"/>
        <v>0</v>
      </c>
    </row>
    <row r="18" spans="1:15" ht="43.5" x14ac:dyDescent="0.25">
      <c r="A18" s="1" t="s">
        <v>7</v>
      </c>
      <c r="B18" s="5" t="s">
        <v>25</v>
      </c>
      <c r="C18" s="52"/>
      <c r="D18" s="6">
        <v>40</v>
      </c>
      <c r="E18" s="6">
        <v>10</v>
      </c>
      <c r="F18" s="6">
        <v>90</v>
      </c>
      <c r="G18" s="28">
        <f t="shared" si="1"/>
        <v>0</v>
      </c>
      <c r="H18" s="28">
        <f t="shared" si="2"/>
        <v>0</v>
      </c>
      <c r="I18" s="28">
        <f t="shared" si="6"/>
        <v>0</v>
      </c>
      <c r="J18" s="21">
        <v>250</v>
      </c>
      <c r="K18" s="21">
        <v>30</v>
      </c>
      <c r="L18" s="21">
        <v>70</v>
      </c>
      <c r="M18" s="28">
        <f t="shared" si="3"/>
        <v>0</v>
      </c>
      <c r="N18" s="28">
        <f t="shared" si="4"/>
        <v>0</v>
      </c>
      <c r="O18" s="28">
        <f t="shared" si="5"/>
        <v>0</v>
      </c>
    </row>
    <row r="19" spans="1:15" ht="43.5" x14ac:dyDescent="0.25">
      <c r="A19" s="1" t="s">
        <v>8</v>
      </c>
      <c r="B19" s="5" t="s">
        <v>129</v>
      </c>
      <c r="C19" s="52"/>
      <c r="D19" s="6">
        <v>50</v>
      </c>
      <c r="E19" s="6">
        <v>90</v>
      </c>
      <c r="F19" s="6">
        <v>10</v>
      </c>
      <c r="G19" s="28">
        <f t="shared" si="1"/>
        <v>0</v>
      </c>
      <c r="H19" s="28">
        <f t="shared" si="2"/>
        <v>0</v>
      </c>
      <c r="I19" s="28">
        <f t="shared" si="6"/>
        <v>0</v>
      </c>
      <c r="J19" s="21">
        <v>200</v>
      </c>
      <c r="K19" s="21">
        <v>90</v>
      </c>
      <c r="L19" s="21">
        <v>10</v>
      </c>
      <c r="M19" s="28">
        <f t="shared" si="3"/>
        <v>0</v>
      </c>
      <c r="N19" s="28">
        <f t="shared" si="4"/>
        <v>0</v>
      </c>
      <c r="O19" s="28">
        <f t="shared" si="5"/>
        <v>0</v>
      </c>
    </row>
    <row r="20" spans="1:15" ht="45.75" customHeight="1" x14ac:dyDescent="0.25">
      <c r="A20" s="1" t="s">
        <v>9</v>
      </c>
      <c r="B20" s="5" t="s">
        <v>130</v>
      </c>
      <c r="C20" s="52"/>
      <c r="D20" s="6">
        <v>45</v>
      </c>
      <c r="E20" s="6">
        <v>60</v>
      </c>
      <c r="F20" s="6">
        <v>40</v>
      </c>
      <c r="G20" s="28">
        <f t="shared" si="1"/>
        <v>0</v>
      </c>
      <c r="H20" s="28">
        <f t="shared" si="2"/>
        <v>0</v>
      </c>
      <c r="I20" s="28">
        <f t="shared" si="6"/>
        <v>0</v>
      </c>
      <c r="J20" s="21">
        <v>150</v>
      </c>
      <c r="K20" s="21">
        <v>60</v>
      </c>
      <c r="L20" s="21">
        <v>40</v>
      </c>
      <c r="M20" s="28">
        <f t="shared" si="3"/>
        <v>0</v>
      </c>
      <c r="N20" s="28">
        <f t="shared" si="4"/>
        <v>0</v>
      </c>
      <c r="O20" s="28">
        <f t="shared" si="5"/>
        <v>0</v>
      </c>
    </row>
    <row r="21" spans="1:15" ht="29.25" x14ac:dyDescent="0.25">
      <c r="A21" s="1" t="s">
        <v>10</v>
      </c>
      <c r="B21" s="5" t="s">
        <v>131</v>
      </c>
      <c r="C21" s="52"/>
      <c r="D21" s="6">
        <v>120</v>
      </c>
      <c r="E21" s="6">
        <v>80</v>
      </c>
      <c r="F21" s="6">
        <v>20</v>
      </c>
      <c r="G21" s="28">
        <f t="shared" si="1"/>
        <v>0</v>
      </c>
      <c r="H21" s="28">
        <f t="shared" si="2"/>
        <v>0</v>
      </c>
      <c r="I21" s="28">
        <f t="shared" si="6"/>
        <v>0</v>
      </c>
      <c r="J21" s="21">
        <v>60</v>
      </c>
      <c r="K21" s="21">
        <v>90</v>
      </c>
      <c r="L21" s="21">
        <v>10</v>
      </c>
      <c r="M21" s="28">
        <f t="shared" si="3"/>
        <v>0</v>
      </c>
      <c r="N21" s="28">
        <f t="shared" si="4"/>
        <v>0</v>
      </c>
      <c r="O21" s="28">
        <f t="shared" si="5"/>
        <v>0</v>
      </c>
    </row>
    <row r="22" spans="1:15" ht="19.5" customHeight="1" x14ac:dyDescent="0.25">
      <c r="A22" s="1" t="s">
        <v>11</v>
      </c>
      <c r="B22" s="8" t="s">
        <v>132</v>
      </c>
      <c r="C22" s="52"/>
      <c r="D22" s="6">
        <v>250</v>
      </c>
      <c r="E22" s="6">
        <v>90</v>
      </c>
      <c r="F22" s="6">
        <v>10</v>
      </c>
      <c r="G22" s="28">
        <f t="shared" si="1"/>
        <v>0</v>
      </c>
      <c r="H22" s="28">
        <f t="shared" si="2"/>
        <v>0</v>
      </c>
      <c r="I22" s="28">
        <f t="shared" si="6"/>
        <v>0</v>
      </c>
      <c r="J22" s="21">
        <v>60</v>
      </c>
      <c r="K22" s="21">
        <v>90</v>
      </c>
      <c r="L22" s="21">
        <v>10</v>
      </c>
      <c r="M22" s="28">
        <f t="shared" si="3"/>
        <v>0</v>
      </c>
      <c r="N22" s="28">
        <f t="shared" si="4"/>
        <v>0</v>
      </c>
      <c r="O22" s="28">
        <f t="shared" si="5"/>
        <v>0</v>
      </c>
    </row>
    <row r="23" spans="1:15" ht="18" customHeight="1" x14ac:dyDescent="0.25">
      <c r="A23" s="77" t="s">
        <v>12</v>
      </c>
      <c r="B23" s="5" t="s">
        <v>133</v>
      </c>
      <c r="C23" s="52"/>
      <c r="D23" s="9">
        <v>100</v>
      </c>
      <c r="E23" s="6">
        <v>90</v>
      </c>
      <c r="F23" s="6">
        <v>10</v>
      </c>
      <c r="G23" s="28">
        <f t="shared" si="1"/>
        <v>0</v>
      </c>
      <c r="H23" s="28">
        <f t="shared" si="2"/>
        <v>0</v>
      </c>
      <c r="I23" s="28">
        <f t="shared" si="6"/>
        <v>0</v>
      </c>
      <c r="J23" s="21">
        <v>1000</v>
      </c>
      <c r="K23" s="21">
        <v>90</v>
      </c>
      <c r="L23" s="21">
        <v>10</v>
      </c>
      <c r="M23" s="28">
        <f t="shared" si="3"/>
        <v>0</v>
      </c>
      <c r="N23" s="28">
        <f t="shared" si="4"/>
        <v>0</v>
      </c>
      <c r="O23" s="28">
        <f t="shared" si="5"/>
        <v>0</v>
      </c>
    </row>
    <row r="24" spans="1:15" x14ac:dyDescent="0.25">
      <c r="A24" s="78"/>
      <c r="B24" s="5" t="s">
        <v>41</v>
      </c>
      <c r="C24" s="52"/>
      <c r="D24" s="9">
        <v>25</v>
      </c>
      <c r="E24" s="6">
        <v>90</v>
      </c>
      <c r="F24" s="6">
        <v>10</v>
      </c>
      <c r="G24" s="28">
        <f t="shared" si="1"/>
        <v>0</v>
      </c>
      <c r="H24" s="28">
        <f t="shared" si="2"/>
        <v>0</v>
      </c>
      <c r="I24" s="28">
        <f t="shared" si="6"/>
        <v>0</v>
      </c>
      <c r="J24" s="21">
        <v>1000</v>
      </c>
      <c r="K24" s="21">
        <v>90</v>
      </c>
      <c r="L24" s="21">
        <v>10</v>
      </c>
      <c r="M24" s="28">
        <f t="shared" si="3"/>
        <v>0</v>
      </c>
      <c r="N24" s="28">
        <f t="shared" si="4"/>
        <v>0</v>
      </c>
      <c r="O24" s="28">
        <f t="shared" si="5"/>
        <v>0</v>
      </c>
    </row>
    <row r="25" spans="1:15" x14ac:dyDescent="0.25">
      <c r="A25" s="79"/>
      <c r="B25" s="5" t="s">
        <v>42</v>
      </c>
      <c r="C25" s="52"/>
      <c r="D25" s="9">
        <v>180</v>
      </c>
      <c r="E25" s="6">
        <v>90</v>
      </c>
      <c r="F25" s="6">
        <v>10</v>
      </c>
      <c r="G25" s="28">
        <f t="shared" si="1"/>
        <v>0</v>
      </c>
      <c r="H25" s="28">
        <f t="shared" si="2"/>
        <v>0</v>
      </c>
      <c r="I25" s="28">
        <f t="shared" si="6"/>
        <v>0</v>
      </c>
      <c r="J25" s="21">
        <v>1000</v>
      </c>
      <c r="K25" s="21">
        <v>90</v>
      </c>
      <c r="L25" s="21">
        <v>10</v>
      </c>
      <c r="M25" s="28">
        <f t="shared" si="3"/>
        <v>0</v>
      </c>
      <c r="N25" s="28">
        <f t="shared" si="4"/>
        <v>0</v>
      </c>
      <c r="O25" s="28">
        <f t="shared" si="5"/>
        <v>0</v>
      </c>
    </row>
    <row r="26" spans="1:15" ht="30" customHeight="1" x14ac:dyDescent="0.25">
      <c r="A26" s="77" t="s">
        <v>13</v>
      </c>
      <c r="B26" s="45" t="s">
        <v>134</v>
      </c>
      <c r="C26" s="52"/>
      <c r="D26" s="6">
        <v>350</v>
      </c>
      <c r="E26" s="6">
        <v>35</v>
      </c>
      <c r="F26" s="6">
        <v>65</v>
      </c>
      <c r="G26" s="28">
        <f t="shared" si="1"/>
        <v>0</v>
      </c>
      <c r="H26" s="28">
        <f t="shared" si="2"/>
        <v>0</v>
      </c>
      <c r="I26" s="28">
        <f t="shared" si="6"/>
        <v>0</v>
      </c>
      <c r="J26" s="21">
        <v>500</v>
      </c>
      <c r="K26" s="21">
        <v>30</v>
      </c>
      <c r="L26" s="21">
        <v>70</v>
      </c>
      <c r="M26" s="28">
        <f t="shared" si="3"/>
        <v>0</v>
      </c>
      <c r="N26" s="28">
        <f t="shared" si="4"/>
        <v>0</v>
      </c>
      <c r="O26" s="28">
        <f t="shared" si="5"/>
        <v>0</v>
      </c>
    </row>
    <row r="27" spans="1:15" x14ac:dyDescent="0.25">
      <c r="A27" s="79"/>
      <c r="B27" s="45" t="s">
        <v>125</v>
      </c>
      <c r="C27" s="52"/>
      <c r="D27" s="6">
        <v>350</v>
      </c>
      <c r="E27" s="6">
        <v>35</v>
      </c>
      <c r="F27" s="6">
        <v>65</v>
      </c>
      <c r="G27" s="28">
        <f t="shared" ref="G27" si="7">C27/D27*E27/100</f>
        <v>0</v>
      </c>
      <c r="H27" s="28">
        <f t="shared" ref="H27" si="8">C27/D27*F27/100</f>
        <v>0</v>
      </c>
      <c r="I27" s="28">
        <f t="shared" ref="I27" si="9">G27+H27</f>
        <v>0</v>
      </c>
      <c r="J27" s="21">
        <v>60</v>
      </c>
      <c r="K27" s="21">
        <v>30</v>
      </c>
      <c r="L27" s="21">
        <v>70</v>
      </c>
      <c r="M27" s="28">
        <f t="shared" ref="M27" si="10">C27/J27*K27/100</f>
        <v>0</v>
      </c>
      <c r="N27" s="28">
        <f t="shared" ref="N27" si="11">C27/J27*L27/100</f>
        <v>0</v>
      </c>
      <c r="O27" s="28">
        <f t="shared" ref="O27" si="12">M27+N27</f>
        <v>0</v>
      </c>
    </row>
    <row r="28" spans="1:15" ht="29.25" x14ac:dyDescent="0.25">
      <c r="A28" s="77" t="s">
        <v>14</v>
      </c>
      <c r="B28" s="5" t="s">
        <v>135</v>
      </c>
      <c r="C28" s="52"/>
      <c r="D28" s="6">
        <v>250</v>
      </c>
      <c r="E28" s="6">
        <v>30</v>
      </c>
      <c r="F28" s="6">
        <v>70</v>
      </c>
      <c r="G28" s="28">
        <f t="shared" ref="G28:G43" si="13">C28/D28*E28/100</f>
        <v>0</v>
      </c>
      <c r="H28" s="28">
        <f t="shared" ref="H28:H43" si="14">C28/D28*F28/100</f>
        <v>0</v>
      </c>
      <c r="I28" s="28">
        <f t="shared" si="6"/>
        <v>0</v>
      </c>
      <c r="J28" s="21">
        <v>60</v>
      </c>
      <c r="K28" s="21">
        <v>90</v>
      </c>
      <c r="L28" s="21">
        <v>10</v>
      </c>
      <c r="M28" s="28">
        <f t="shared" ref="M28:M43" si="15">C28/J28*K28/100</f>
        <v>0</v>
      </c>
      <c r="N28" s="28">
        <f t="shared" ref="N28:N43" si="16">C28/J28*L28/100</f>
        <v>0</v>
      </c>
      <c r="O28" s="28">
        <f t="shared" si="5"/>
        <v>0</v>
      </c>
    </row>
    <row r="29" spans="1:15" x14ac:dyDescent="0.25">
      <c r="A29" s="78"/>
      <c r="B29" s="5" t="s">
        <v>43</v>
      </c>
      <c r="C29" s="52"/>
      <c r="D29" s="6">
        <v>300</v>
      </c>
      <c r="E29" s="6">
        <v>80</v>
      </c>
      <c r="F29" s="6">
        <v>20</v>
      </c>
      <c r="G29" s="28">
        <f t="shared" si="13"/>
        <v>0</v>
      </c>
      <c r="H29" s="28">
        <f t="shared" si="14"/>
        <v>0</v>
      </c>
      <c r="I29" s="28">
        <f t="shared" si="6"/>
        <v>0</v>
      </c>
      <c r="J29" s="21">
        <v>150</v>
      </c>
      <c r="K29" s="21">
        <v>40</v>
      </c>
      <c r="L29" s="21">
        <v>60</v>
      </c>
      <c r="M29" s="28">
        <f t="shared" si="15"/>
        <v>0</v>
      </c>
      <c r="N29" s="28">
        <f t="shared" si="16"/>
        <v>0</v>
      </c>
      <c r="O29" s="28">
        <f t="shared" si="5"/>
        <v>0</v>
      </c>
    </row>
    <row r="30" spans="1:15" x14ac:dyDescent="0.25">
      <c r="A30" s="79"/>
      <c r="B30" s="5" t="s">
        <v>44</v>
      </c>
      <c r="C30" s="52"/>
      <c r="D30" s="6">
        <v>100</v>
      </c>
      <c r="E30" s="6">
        <v>30</v>
      </c>
      <c r="F30" s="6">
        <v>70</v>
      </c>
      <c r="G30" s="28">
        <f t="shared" si="13"/>
        <v>0</v>
      </c>
      <c r="H30" s="28">
        <f t="shared" si="14"/>
        <v>0</v>
      </c>
      <c r="I30" s="28">
        <f t="shared" si="6"/>
        <v>0</v>
      </c>
      <c r="J30" s="21">
        <v>60</v>
      </c>
      <c r="K30" s="21">
        <v>70</v>
      </c>
      <c r="L30" s="21">
        <v>30</v>
      </c>
      <c r="M30" s="28">
        <f t="shared" si="15"/>
        <v>0</v>
      </c>
      <c r="N30" s="28">
        <f t="shared" si="16"/>
        <v>0</v>
      </c>
      <c r="O30" s="28">
        <f t="shared" si="5"/>
        <v>0</v>
      </c>
    </row>
    <row r="31" spans="1:15" ht="32.25" customHeight="1" x14ac:dyDescent="0.25">
      <c r="A31" s="1" t="s">
        <v>15</v>
      </c>
      <c r="B31" s="5" t="s">
        <v>136</v>
      </c>
      <c r="C31" s="52"/>
      <c r="D31" s="6">
        <v>60</v>
      </c>
      <c r="E31" s="6">
        <v>10</v>
      </c>
      <c r="F31" s="6">
        <v>90</v>
      </c>
      <c r="G31" s="28">
        <f t="shared" si="13"/>
        <v>0</v>
      </c>
      <c r="H31" s="28">
        <f t="shared" si="14"/>
        <v>0</v>
      </c>
      <c r="I31" s="28">
        <f t="shared" si="6"/>
        <v>0</v>
      </c>
      <c r="J31" s="21">
        <v>300</v>
      </c>
      <c r="K31" s="21">
        <v>80</v>
      </c>
      <c r="L31" s="21">
        <v>20</v>
      </c>
      <c r="M31" s="28">
        <f t="shared" si="15"/>
        <v>0</v>
      </c>
      <c r="N31" s="28">
        <f t="shared" si="16"/>
        <v>0</v>
      </c>
      <c r="O31" s="28">
        <f t="shared" si="5"/>
        <v>0</v>
      </c>
    </row>
    <row r="32" spans="1:15" ht="30.75" customHeight="1" x14ac:dyDescent="0.25">
      <c r="A32" s="77" t="s">
        <v>16</v>
      </c>
      <c r="B32" s="5" t="s">
        <v>137</v>
      </c>
      <c r="C32" s="52"/>
      <c r="D32" s="6">
        <v>60</v>
      </c>
      <c r="E32" s="6">
        <v>20</v>
      </c>
      <c r="F32" s="6">
        <v>80</v>
      </c>
      <c r="G32" s="28">
        <f t="shared" si="13"/>
        <v>0</v>
      </c>
      <c r="H32" s="28">
        <f t="shared" si="14"/>
        <v>0</v>
      </c>
      <c r="I32" s="28">
        <f t="shared" si="6"/>
        <v>0</v>
      </c>
      <c r="J32" s="21">
        <v>60</v>
      </c>
      <c r="K32" s="21">
        <v>30</v>
      </c>
      <c r="L32" s="21">
        <v>70</v>
      </c>
      <c r="M32" s="28">
        <f t="shared" si="15"/>
        <v>0</v>
      </c>
      <c r="N32" s="28">
        <f t="shared" si="16"/>
        <v>0</v>
      </c>
      <c r="O32" s="28">
        <f t="shared" si="5"/>
        <v>0</v>
      </c>
    </row>
    <row r="33" spans="1:15" x14ac:dyDescent="0.25">
      <c r="A33" s="78"/>
      <c r="B33" s="5" t="s">
        <v>45</v>
      </c>
      <c r="C33" s="52"/>
      <c r="D33" s="6">
        <v>200</v>
      </c>
      <c r="E33" s="6">
        <v>5</v>
      </c>
      <c r="F33" s="6">
        <v>95</v>
      </c>
      <c r="G33" s="28">
        <f t="shared" si="13"/>
        <v>0</v>
      </c>
      <c r="H33" s="28">
        <f t="shared" si="14"/>
        <v>0</v>
      </c>
      <c r="I33" s="28">
        <f t="shared" si="6"/>
        <v>0</v>
      </c>
      <c r="J33" s="21">
        <v>60</v>
      </c>
      <c r="K33" s="21">
        <v>30</v>
      </c>
      <c r="L33" s="21">
        <v>70</v>
      </c>
      <c r="M33" s="28">
        <f t="shared" si="15"/>
        <v>0</v>
      </c>
      <c r="N33" s="28">
        <f t="shared" si="16"/>
        <v>0</v>
      </c>
      <c r="O33" s="28">
        <f t="shared" si="5"/>
        <v>0</v>
      </c>
    </row>
    <row r="34" spans="1:15" x14ac:dyDescent="0.25">
      <c r="A34" s="79"/>
      <c r="B34" s="5" t="s">
        <v>46</v>
      </c>
      <c r="C34" s="52"/>
      <c r="D34" s="6">
        <v>120</v>
      </c>
      <c r="E34" s="6">
        <v>10</v>
      </c>
      <c r="F34" s="6">
        <v>90</v>
      </c>
      <c r="G34" s="28">
        <f t="shared" si="13"/>
        <v>0</v>
      </c>
      <c r="H34" s="28">
        <f t="shared" si="14"/>
        <v>0</v>
      </c>
      <c r="I34" s="28">
        <f t="shared" si="6"/>
        <v>0</v>
      </c>
      <c r="J34" s="21">
        <v>60</v>
      </c>
      <c r="K34" s="21">
        <v>30</v>
      </c>
      <c r="L34" s="21">
        <v>70</v>
      </c>
      <c r="M34" s="28">
        <f t="shared" si="15"/>
        <v>0</v>
      </c>
      <c r="N34" s="28">
        <f t="shared" si="16"/>
        <v>0</v>
      </c>
      <c r="O34" s="28">
        <f t="shared" si="5"/>
        <v>0</v>
      </c>
    </row>
    <row r="35" spans="1:15" x14ac:dyDescent="0.25">
      <c r="A35" s="1" t="s">
        <v>17</v>
      </c>
      <c r="B35" s="5" t="s">
        <v>138</v>
      </c>
      <c r="C35" s="52"/>
      <c r="D35" s="6">
        <v>120</v>
      </c>
      <c r="E35" s="6">
        <v>20</v>
      </c>
      <c r="F35" s="6">
        <v>80</v>
      </c>
      <c r="G35" s="28">
        <f t="shared" si="13"/>
        <v>0</v>
      </c>
      <c r="H35" s="28">
        <f t="shared" si="14"/>
        <v>0</v>
      </c>
      <c r="I35" s="28">
        <f t="shared" si="6"/>
        <v>0</v>
      </c>
      <c r="J35" s="21">
        <v>250</v>
      </c>
      <c r="K35" s="21">
        <v>30</v>
      </c>
      <c r="L35" s="21">
        <v>70</v>
      </c>
      <c r="M35" s="28">
        <f t="shared" si="15"/>
        <v>0</v>
      </c>
      <c r="N35" s="28">
        <f t="shared" si="16"/>
        <v>0</v>
      </c>
      <c r="O35" s="28">
        <f t="shared" si="5"/>
        <v>0</v>
      </c>
    </row>
    <row r="36" spans="1:15" ht="29.25" x14ac:dyDescent="0.25">
      <c r="A36" s="1" t="s">
        <v>18</v>
      </c>
      <c r="B36" s="5" t="s">
        <v>139</v>
      </c>
      <c r="C36" s="52"/>
      <c r="D36" s="6">
        <v>50</v>
      </c>
      <c r="E36" s="6">
        <v>30</v>
      </c>
      <c r="F36" s="6">
        <v>70</v>
      </c>
      <c r="G36" s="28">
        <f t="shared" si="13"/>
        <v>0</v>
      </c>
      <c r="H36" s="28">
        <f t="shared" si="14"/>
        <v>0</v>
      </c>
      <c r="I36" s="28">
        <f t="shared" si="6"/>
        <v>0</v>
      </c>
      <c r="J36" s="21">
        <v>250</v>
      </c>
      <c r="K36" s="21">
        <v>70</v>
      </c>
      <c r="L36" s="21">
        <v>30</v>
      </c>
      <c r="M36" s="28">
        <f t="shared" si="15"/>
        <v>0</v>
      </c>
      <c r="N36" s="28">
        <f t="shared" si="16"/>
        <v>0</v>
      </c>
      <c r="O36" s="28">
        <f t="shared" si="5"/>
        <v>0</v>
      </c>
    </row>
    <row r="37" spans="1:15" ht="29.25" x14ac:dyDescent="0.25">
      <c r="A37" s="1" t="s">
        <v>19</v>
      </c>
      <c r="B37" s="5" t="s">
        <v>140</v>
      </c>
      <c r="C37" s="52"/>
      <c r="D37" s="6">
        <v>300</v>
      </c>
      <c r="E37" s="6">
        <v>50</v>
      </c>
      <c r="F37" s="6">
        <v>50</v>
      </c>
      <c r="G37" s="28">
        <f t="shared" si="13"/>
        <v>0</v>
      </c>
      <c r="H37" s="28">
        <f t="shared" si="14"/>
        <v>0</v>
      </c>
      <c r="I37" s="28">
        <f t="shared" si="6"/>
        <v>0</v>
      </c>
      <c r="J37" s="21">
        <v>500</v>
      </c>
      <c r="K37" s="21">
        <v>70</v>
      </c>
      <c r="L37" s="21">
        <v>30</v>
      </c>
      <c r="M37" s="28">
        <f t="shared" si="15"/>
        <v>0</v>
      </c>
      <c r="N37" s="28">
        <f t="shared" si="16"/>
        <v>0</v>
      </c>
      <c r="O37" s="28">
        <f t="shared" si="5"/>
        <v>0</v>
      </c>
    </row>
    <row r="38" spans="1:15" ht="43.5" x14ac:dyDescent="0.25">
      <c r="A38" s="1" t="s">
        <v>20</v>
      </c>
      <c r="B38" s="5" t="s">
        <v>120</v>
      </c>
      <c r="C38" s="52"/>
      <c r="D38" s="6">
        <v>100</v>
      </c>
      <c r="E38" s="6">
        <v>20</v>
      </c>
      <c r="F38" s="6">
        <v>80</v>
      </c>
      <c r="G38" s="28">
        <f t="shared" si="13"/>
        <v>0</v>
      </c>
      <c r="H38" s="28">
        <f t="shared" si="14"/>
        <v>0</v>
      </c>
      <c r="I38" s="28">
        <f t="shared" si="6"/>
        <v>0</v>
      </c>
      <c r="J38" s="21">
        <v>100</v>
      </c>
      <c r="K38" s="21">
        <v>40</v>
      </c>
      <c r="L38" s="21">
        <v>60</v>
      </c>
      <c r="M38" s="28">
        <f t="shared" si="15"/>
        <v>0</v>
      </c>
      <c r="N38" s="28">
        <f t="shared" si="16"/>
        <v>0</v>
      </c>
      <c r="O38" s="28">
        <f t="shared" si="5"/>
        <v>0</v>
      </c>
    </row>
    <row r="39" spans="1:15" ht="43.5" x14ac:dyDescent="0.25">
      <c r="A39" s="1" t="s">
        <v>21</v>
      </c>
      <c r="B39" s="5" t="s">
        <v>141</v>
      </c>
      <c r="C39" s="52"/>
      <c r="D39" s="6">
        <v>40</v>
      </c>
      <c r="E39" s="6">
        <v>10</v>
      </c>
      <c r="F39" s="6">
        <v>90</v>
      </c>
      <c r="G39" s="28">
        <f t="shared" si="13"/>
        <v>0</v>
      </c>
      <c r="H39" s="28">
        <f t="shared" si="14"/>
        <v>0</v>
      </c>
      <c r="I39" s="28">
        <f t="shared" si="6"/>
        <v>0</v>
      </c>
      <c r="J39" s="21">
        <v>40</v>
      </c>
      <c r="K39" s="21">
        <v>40</v>
      </c>
      <c r="L39" s="21">
        <v>60</v>
      </c>
      <c r="M39" s="28">
        <f t="shared" si="15"/>
        <v>0</v>
      </c>
      <c r="N39" s="28">
        <f t="shared" si="16"/>
        <v>0</v>
      </c>
      <c r="O39" s="28">
        <f t="shared" si="5"/>
        <v>0</v>
      </c>
    </row>
    <row r="40" spans="1:15" ht="60" customHeight="1" x14ac:dyDescent="0.25">
      <c r="A40" s="77" t="s">
        <v>22</v>
      </c>
      <c r="B40" s="5" t="s">
        <v>142</v>
      </c>
      <c r="C40" s="52"/>
      <c r="D40" s="6">
        <v>120</v>
      </c>
      <c r="E40" s="6">
        <v>10</v>
      </c>
      <c r="F40" s="6">
        <v>90</v>
      </c>
      <c r="G40" s="28">
        <f t="shared" si="13"/>
        <v>0</v>
      </c>
      <c r="H40" s="28">
        <f t="shared" si="14"/>
        <v>0</v>
      </c>
      <c r="I40" s="28">
        <f t="shared" si="6"/>
        <v>0</v>
      </c>
      <c r="J40" s="21">
        <v>120</v>
      </c>
      <c r="K40" s="21">
        <v>10</v>
      </c>
      <c r="L40" s="21">
        <v>90</v>
      </c>
      <c r="M40" s="28">
        <f t="shared" si="15"/>
        <v>0</v>
      </c>
      <c r="N40" s="28">
        <f t="shared" si="16"/>
        <v>0</v>
      </c>
      <c r="O40" s="28">
        <f t="shared" si="5"/>
        <v>0</v>
      </c>
    </row>
    <row r="41" spans="1:15" x14ac:dyDescent="0.25">
      <c r="A41" s="79"/>
      <c r="B41" s="5" t="s">
        <v>47</v>
      </c>
      <c r="C41" s="52"/>
      <c r="D41" s="6">
        <v>400</v>
      </c>
      <c r="E41" s="6">
        <v>10</v>
      </c>
      <c r="F41" s="6">
        <v>90</v>
      </c>
      <c r="G41" s="28">
        <f t="shared" si="13"/>
        <v>0</v>
      </c>
      <c r="H41" s="28">
        <f t="shared" si="14"/>
        <v>0</v>
      </c>
      <c r="I41" s="28">
        <f t="shared" si="6"/>
        <v>0</v>
      </c>
      <c r="J41" s="21">
        <v>400</v>
      </c>
      <c r="K41" s="21">
        <v>10</v>
      </c>
      <c r="L41" s="21">
        <v>90</v>
      </c>
      <c r="M41" s="28">
        <f t="shared" si="15"/>
        <v>0</v>
      </c>
      <c r="N41" s="28">
        <f t="shared" si="16"/>
        <v>0</v>
      </c>
      <c r="O41" s="28">
        <f t="shared" si="5"/>
        <v>0</v>
      </c>
    </row>
    <row r="42" spans="1:15" x14ac:dyDescent="0.25">
      <c r="A42" s="1" t="s">
        <v>3</v>
      </c>
      <c r="B42" s="5" t="s">
        <v>143</v>
      </c>
      <c r="C42" s="52"/>
      <c r="D42" s="52">
        <v>800</v>
      </c>
      <c r="E42" s="6">
        <v>10</v>
      </c>
      <c r="F42" s="6">
        <v>90</v>
      </c>
      <c r="G42" s="28">
        <f t="shared" si="13"/>
        <v>0</v>
      </c>
      <c r="H42" s="28">
        <f t="shared" si="14"/>
        <v>0</v>
      </c>
      <c r="I42" s="28">
        <f t="shared" si="6"/>
        <v>0</v>
      </c>
      <c r="J42" s="21">
        <v>500</v>
      </c>
      <c r="K42" s="21">
        <v>90</v>
      </c>
      <c r="L42" s="21">
        <v>10</v>
      </c>
      <c r="M42" s="28">
        <f t="shared" si="15"/>
        <v>0</v>
      </c>
      <c r="N42" s="28">
        <f t="shared" si="16"/>
        <v>0</v>
      </c>
      <c r="O42" s="28">
        <f t="shared" si="5"/>
        <v>0</v>
      </c>
    </row>
    <row r="43" spans="1:15" x14ac:dyDescent="0.25">
      <c r="A43" s="1" t="s">
        <v>23</v>
      </c>
      <c r="B43" s="5" t="s">
        <v>144</v>
      </c>
      <c r="C43" s="52"/>
      <c r="D43" s="6">
        <v>200</v>
      </c>
      <c r="E43" s="6">
        <v>30</v>
      </c>
      <c r="F43" s="6">
        <v>70</v>
      </c>
      <c r="G43" s="28">
        <f t="shared" si="13"/>
        <v>0</v>
      </c>
      <c r="H43" s="28">
        <f t="shared" si="14"/>
        <v>0</v>
      </c>
      <c r="I43" s="28">
        <f t="shared" si="6"/>
        <v>0</v>
      </c>
      <c r="J43" s="21">
        <v>500</v>
      </c>
      <c r="K43" s="21">
        <v>90</v>
      </c>
      <c r="L43" s="21">
        <v>10</v>
      </c>
      <c r="M43" s="28">
        <f t="shared" si="15"/>
        <v>0</v>
      </c>
      <c r="N43" s="28">
        <f t="shared" si="16"/>
        <v>0</v>
      </c>
      <c r="O43" s="28">
        <f t="shared" si="5"/>
        <v>0</v>
      </c>
    </row>
    <row r="44" spans="1:15" ht="29.25" x14ac:dyDescent="0.25">
      <c r="A44" s="77">
        <v>12</v>
      </c>
      <c r="B44" s="5" t="s">
        <v>145</v>
      </c>
      <c r="C44" s="1"/>
      <c r="D44" s="1" t="s">
        <v>24</v>
      </c>
      <c r="E44" s="1" t="s">
        <v>24</v>
      </c>
      <c r="F44" s="1" t="s">
        <v>24</v>
      </c>
      <c r="G44" s="51"/>
      <c r="H44" s="51"/>
      <c r="I44" s="28">
        <f t="shared" si="6"/>
        <v>0</v>
      </c>
      <c r="J44" s="21" t="s">
        <v>105</v>
      </c>
      <c r="K44" s="21"/>
      <c r="L44" s="21"/>
      <c r="M44" s="51"/>
      <c r="N44" s="51"/>
      <c r="O44" s="28">
        <f t="shared" si="5"/>
        <v>0</v>
      </c>
    </row>
    <row r="45" spans="1:15" x14ac:dyDescent="0.25">
      <c r="A45" s="78"/>
      <c r="B45" s="5" t="s">
        <v>146</v>
      </c>
      <c r="C45" s="1"/>
      <c r="D45" s="1" t="s">
        <v>24</v>
      </c>
      <c r="E45" s="1" t="s">
        <v>24</v>
      </c>
      <c r="F45" s="1" t="s">
        <v>24</v>
      </c>
      <c r="G45" s="51"/>
      <c r="H45" s="51"/>
      <c r="I45" s="28">
        <f t="shared" si="6"/>
        <v>0</v>
      </c>
      <c r="J45" s="21" t="s">
        <v>105</v>
      </c>
      <c r="K45" s="21"/>
      <c r="L45" s="21"/>
      <c r="M45" s="51"/>
      <c r="N45" s="51"/>
      <c r="O45" s="28">
        <f t="shared" si="5"/>
        <v>0</v>
      </c>
    </row>
    <row r="46" spans="1:15" x14ac:dyDescent="0.25">
      <c r="A46" s="79"/>
      <c r="B46" s="5" t="s">
        <v>147</v>
      </c>
      <c r="C46" s="1"/>
      <c r="D46" s="1" t="s">
        <v>24</v>
      </c>
      <c r="E46" s="1" t="s">
        <v>24</v>
      </c>
      <c r="F46" s="1" t="s">
        <v>24</v>
      </c>
      <c r="G46" s="51"/>
      <c r="H46" s="51"/>
      <c r="I46" s="28">
        <f t="shared" si="6"/>
        <v>0</v>
      </c>
      <c r="J46" s="21" t="s">
        <v>105</v>
      </c>
      <c r="K46" s="21"/>
      <c r="L46" s="21"/>
      <c r="M46" s="51"/>
      <c r="N46" s="51"/>
      <c r="O46" s="28">
        <f t="shared" si="5"/>
        <v>0</v>
      </c>
    </row>
    <row r="47" spans="1:15" ht="18" customHeight="1" x14ac:dyDescent="0.25">
      <c r="A47" s="46"/>
      <c r="B47" s="32"/>
      <c r="C47" s="30"/>
      <c r="D47" s="30"/>
      <c r="E47" s="30"/>
      <c r="F47" s="33"/>
      <c r="G47" s="106" t="s">
        <v>114</v>
      </c>
      <c r="H47" s="107"/>
      <c r="I47" s="108"/>
      <c r="J47" s="109"/>
      <c r="K47" s="110"/>
      <c r="L47" s="111"/>
      <c r="M47" s="106" t="s">
        <v>115</v>
      </c>
      <c r="N47" s="107"/>
      <c r="O47" s="108"/>
    </row>
    <row r="48" spans="1:15" ht="30" customHeight="1" x14ac:dyDescent="0.25">
      <c r="A48" s="47"/>
      <c r="B48" s="23"/>
      <c r="C48" s="105"/>
      <c r="D48" s="105"/>
      <c r="E48" s="105"/>
      <c r="F48" s="120"/>
      <c r="G48" s="20" t="s">
        <v>27</v>
      </c>
      <c r="H48" s="31" t="s">
        <v>108</v>
      </c>
      <c r="I48" s="20" t="s">
        <v>29</v>
      </c>
      <c r="J48" s="105"/>
      <c r="K48" s="105"/>
      <c r="L48" s="105"/>
      <c r="M48" s="20" t="s">
        <v>27</v>
      </c>
      <c r="N48" s="31" t="s">
        <v>108</v>
      </c>
      <c r="O48" s="20" t="s">
        <v>29</v>
      </c>
    </row>
    <row r="49" spans="1:15" x14ac:dyDescent="0.25">
      <c r="A49" s="68" t="s">
        <v>97</v>
      </c>
      <c r="B49" s="69"/>
      <c r="C49" s="74" t="s">
        <v>40</v>
      </c>
      <c r="D49" s="75"/>
      <c r="E49" s="75"/>
      <c r="F49" s="76"/>
      <c r="G49" s="28">
        <f>G14</f>
        <v>0</v>
      </c>
      <c r="H49" s="28">
        <f>H14</f>
        <v>0</v>
      </c>
      <c r="I49" s="7"/>
      <c r="J49" s="119" t="s">
        <v>40</v>
      </c>
      <c r="K49" s="119"/>
      <c r="L49" s="119"/>
      <c r="M49" s="28">
        <f>SUM(M13:M46)</f>
        <v>0</v>
      </c>
      <c r="N49" s="28">
        <f>SUM(N13:N46)</f>
        <v>0</v>
      </c>
      <c r="O49" s="34"/>
    </row>
    <row r="50" spans="1:15" x14ac:dyDescent="0.25">
      <c r="A50" s="70"/>
      <c r="B50" s="71"/>
      <c r="C50" s="74" t="str">
        <f>CONCATENATE("  koeficient MIN dle zóny ",C7)</f>
        <v xml:space="preserve">  koeficient MIN dle zóny 00</v>
      </c>
      <c r="D50" s="75"/>
      <c r="E50" s="75"/>
      <c r="F50" s="76"/>
      <c r="G50" s="28">
        <f>LOOKUP(C7,K5:K8,N5:N8)</f>
        <v>0</v>
      </c>
      <c r="H50" s="28">
        <f>LOOKUP(C7,K5:K8,L5:L8)</f>
        <v>0</v>
      </c>
      <c r="I50" s="7"/>
      <c r="J50" s="37"/>
      <c r="K50" s="48"/>
      <c r="L50" s="48"/>
      <c r="M50" s="121"/>
      <c r="N50" s="121"/>
      <c r="O50" s="39"/>
    </row>
    <row r="51" spans="1:15" x14ac:dyDescent="0.25">
      <c r="A51" s="70"/>
      <c r="B51" s="71"/>
      <c r="C51" s="74" t="s">
        <v>99</v>
      </c>
      <c r="D51" s="75"/>
      <c r="E51" s="75"/>
      <c r="F51" s="76"/>
      <c r="G51" s="28">
        <f>G49*G50</f>
        <v>0</v>
      </c>
      <c r="H51" s="28">
        <f>H49*H50</f>
        <v>0</v>
      </c>
      <c r="I51" s="28">
        <f>G51+H51</f>
        <v>0</v>
      </c>
      <c r="J51" s="37"/>
      <c r="K51" s="48"/>
      <c r="L51" s="48"/>
      <c r="M51" s="122"/>
      <c r="N51" s="122"/>
      <c r="O51" s="39"/>
    </row>
    <row r="52" spans="1:15" x14ac:dyDescent="0.25">
      <c r="A52" s="70"/>
      <c r="B52" s="71"/>
      <c r="C52" s="74" t="str">
        <f>CONCATENATE("  koeficient MAX dle zóny ",C7)</f>
        <v xml:space="preserve">  koeficient MAX dle zóny 00</v>
      </c>
      <c r="D52" s="75"/>
      <c r="E52" s="75"/>
      <c r="F52" s="76"/>
      <c r="G52" s="28" t="str">
        <f>LOOKUP(C7,K5:K8,O5:O8)</f>
        <v>-</v>
      </c>
      <c r="H52" s="28">
        <f>LOOKUP(C7,K5:K8,M5:M8)</f>
        <v>0.15</v>
      </c>
      <c r="I52" s="7"/>
      <c r="J52" s="37"/>
      <c r="K52" s="48"/>
      <c r="L52" s="48"/>
      <c r="M52" s="122"/>
      <c r="N52" s="122"/>
      <c r="O52" s="39"/>
    </row>
    <row r="53" spans="1:15" x14ac:dyDescent="0.25">
      <c r="A53" s="72"/>
      <c r="B53" s="73"/>
      <c r="C53" s="74" t="s">
        <v>104</v>
      </c>
      <c r="D53" s="75"/>
      <c r="E53" s="75"/>
      <c r="F53" s="76"/>
      <c r="G53" s="28" t="str">
        <f>IF(G52="-","-",G49*G52)</f>
        <v>-</v>
      </c>
      <c r="H53" s="28">
        <f>IF(H52="-","-",H49*H52)</f>
        <v>0</v>
      </c>
      <c r="I53" s="28" t="str">
        <f>IF(OR(G53="-",H53="-"),"-",G53+H53)</f>
        <v>-</v>
      </c>
      <c r="J53" s="37"/>
      <c r="K53" s="48"/>
      <c r="L53" s="48"/>
      <c r="M53" s="122"/>
      <c r="N53" s="122"/>
      <c r="O53" s="39"/>
    </row>
    <row r="54" spans="1:15" x14ac:dyDescent="0.25">
      <c r="A54" s="68" t="s">
        <v>98</v>
      </c>
      <c r="B54" s="69"/>
      <c r="C54" s="74" t="s">
        <v>40</v>
      </c>
      <c r="D54" s="75"/>
      <c r="E54" s="75"/>
      <c r="F54" s="76"/>
      <c r="G54" s="28">
        <f>SUM(G15:G46)</f>
        <v>0</v>
      </c>
      <c r="H54" s="28">
        <f>SUM(H15:H46)</f>
        <v>0</v>
      </c>
      <c r="I54" s="7"/>
      <c r="J54" s="37"/>
      <c r="K54" s="48"/>
      <c r="L54" s="48"/>
      <c r="M54" s="122"/>
      <c r="N54" s="122"/>
      <c r="O54" s="39"/>
    </row>
    <row r="55" spans="1:15" x14ac:dyDescent="0.25">
      <c r="A55" s="70"/>
      <c r="B55" s="71"/>
      <c r="C55" s="74" t="str">
        <f>CONCATENATE("  koeficient MIN dle zóny ",C7)</f>
        <v xml:space="preserve">  koeficient MIN dle zóny 00</v>
      </c>
      <c r="D55" s="75"/>
      <c r="E55" s="75"/>
      <c r="F55" s="76"/>
      <c r="G55" s="28">
        <f>H50</f>
        <v>0</v>
      </c>
      <c r="H55" s="28">
        <f>H50</f>
        <v>0</v>
      </c>
      <c r="I55" s="7"/>
      <c r="J55" s="37"/>
      <c r="K55" s="48"/>
      <c r="L55" s="48"/>
      <c r="M55" s="122"/>
      <c r="N55" s="122"/>
      <c r="O55" s="39"/>
    </row>
    <row r="56" spans="1:15" x14ac:dyDescent="0.25">
      <c r="A56" s="70"/>
      <c r="B56" s="71"/>
      <c r="C56" s="74" t="s">
        <v>99</v>
      </c>
      <c r="D56" s="75"/>
      <c r="E56" s="75"/>
      <c r="F56" s="76"/>
      <c r="G56" s="28">
        <f>G54*G55</f>
        <v>0</v>
      </c>
      <c r="H56" s="28">
        <f>H54*H55</f>
        <v>0</v>
      </c>
      <c r="I56" s="28">
        <f>G56+H56</f>
        <v>0</v>
      </c>
      <c r="J56" s="37"/>
      <c r="K56" s="48"/>
      <c r="L56" s="48"/>
      <c r="M56" s="122"/>
      <c r="N56" s="122"/>
      <c r="O56" s="39"/>
    </row>
    <row r="57" spans="1:15" x14ac:dyDescent="0.25">
      <c r="A57" s="70"/>
      <c r="B57" s="71"/>
      <c r="C57" s="74" t="str">
        <f>CONCATENATE("  koeficient MAX dle zóny ",C7)</f>
        <v xml:space="preserve">  koeficient MAX dle zóny 00</v>
      </c>
      <c r="D57" s="75"/>
      <c r="E57" s="75"/>
      <c r="F57" s="76"/>
      <c r="G57" s="28" t="str">
        <f>LOOKUP(C7,K5:K8,O5:O8)</f>
        <v>-</v>
      </c>
      <c r="H57" s="28">
        <f>LOOKUP(C7,K5:K8,M5:M8)</f>
        <v>0.15</v>
      </c>
      <c r="I57" s="7"/>
      <c r="J57" s="37"/>
      <c r="K57" s="48"/>
      <c r="L57" s="48"/>
      <c r="M57" s="122"/>
      <c r="N57" s="122"/>
      <c r="O57" s="39"/>
    </row>
    <row r="58" spans="1:15" x14ac:dyDescent="0.25">
      <c r="A58" s="72"/>
      <c r="B58" s="73"/>
      <c r="C58" s="74" t="s">
        <v>104</v>
      </c>
      <c r="D58" s="75"/>
      <c r="E58" s="75"/>
      <c r="F58" s="76"/>
      <c r="G58" s="28" t="str">
        <f>IF(G57="-","-",G54*G57)</f>
        <v>-</v>
      </c>
      <c r="H58" s="28">
        <f>IF(H57="-","-",H54*H57)</f>
        <v>0</v>
      </c>
      <c r="I58" s="28" t="str">
        <f>IF(OR(G58="-",H58="-"),"-",G58+H58)</f>
        <v>-</v>
      </c>
      <c r="J58" s="37"/>
      <c r="K58" s="48"/>
      <c r="L58" s="48"/>
      <c r="M58" s="122"/>
      <c r="N58" s="122"/>
      <c r="O58" s="39"/>
    </row>
    <row r="59" spans="1:15" ht="24" customHeight="1" x14ac:dyDescent="0.25">
      <c r="A59" s="62" t="s">
        <v>102</v>
      </c>
      <c r="B59" s="63"/>
      <c r="C59" s="65" t="str">
        <f>CONCATENATE("koeficient MAX dle zóny ",C7," ",IF(C7="00",CONCATENATE("činí ",M5),"není určen"))</f>
        <v>koeficient MAX dle zóny 00 činí 0,15</v>
      </c>
      <c r="D59" s="66"/>
      <c r="E59" s="66"/>
      <c r="F59" s="67"/>
      <c r="G59" s="29" t="str">
        <f>IF(OR(G53="-",G58="-"),"-",CEILING(G53+G58,1))</f>
        <v>-</v>
      </c>
      <c r="H59" s="29">
        <f>IF(OR(H53="-",H58="-"),"-",ROUND(H53+H58,1))</f>
        <v>0</v>
      </c>
      <c r="I59" s="29" t="str">
        <f>IF(OR(G59="-",H59="-"),"-",G59+H59)</f>
        <v>-</v>
      </c>
      <c r="J59" s="37"/>
      <c r="K59" s="48"/>
      <c r="L59" s="48"/>
      <c r="M59" s="123"/>
      <c r="N59" s="123"/>
      <c r="O59" s="36"/>
    </row>
    <row r="60" spans="1:15" ht="24" customHeight="1" x14ac:dyDescent="0.25">
      <c r="A60" s="62" t="s">
        <v>103</v>
      </c>
      <c r="B60" s="63"/>
      <c r="C60" s="63"/>
      <c r="D60" s="63"/>
      <c r="E60" s="63"/>
      <c r="F60" s="64"/>
      <c r="G60" s="29">
        <f>CEILING(G51+G56,1)</f>
        <v>0</v>
      </c>
      <c r="H60" s="29">
        <f>ROUND(H51+H56,0)</f>
        <v>0</v>
      </c>
      <c r="I60" s="44">
        <f>G60+H60</f>
        <v>0</v>
      </c>
      <c r="J60" s="40"/>
      <c r="K60" s="41"/>
      <c r="L60" s="42"/>
      <c r="M60" s="29">
        <f>CEILING(SUM(M13:M43),1)</f>
        <v>0</v>
      </c>
      <c r="N60" s="29">
        <f>ROUND(SUM(N13:N43),0)</f>
        <v>0</v>
      </c>
      <c r="O60" s="44">
        <f>M60+N60</f>
        <v>0</v>
      </c>
    </row>
    <row r="61" spans="1:15" ht="24" customHeight="1" x14ac:dyDescent="0.25">
      <c r="A61" s="62" t="s">
        <v>116</v>
      </c>
      <c r="B61" s="63"/>
      <c r="C61" s="63"/>
      <c r="D61" s="63"/>
      <c r="E61" s="63"/>
      <c r="F61" s="64"/>
      <c r="G61" s="29">
        <f>CEILING(G14*G50,1)</f>
        <v>0</v>
      </c>
      <c r="H61" s="29"/>
      <c r="I61" s="44"/>
      <c r="J61" s="37"/>
      <c r="K61" s="48"/>
      <c r="L61" s="48"/>
      <c r="M61" s="113"/>
      <c r="N61" s="113"/>
      <c r="O61" s="114"/>
    </row>
    <row r="62" spans="1:15" ht="24" customHeight="1" x14ac:dyDescent="0.25">
      <c r="A62" s="62" t="s">
        <v>110</v>
      </c>
      <c r="B62" s="63"/>
      <c r="C62" s="63"/>
      <c r="D62" s="63"/>
      <c r="E62" s="63"/>
      <c r="F62" s="64"/>
      <c r="G62" s="29" t="str">
        <f>"-"</f>
        <v>-</v>
      </c>
      <c r="H62" s="29">
        <f>IF(H60&gt;500,FLOOR(H60*0.02,1),LOOKUP(H60,Q117:Q127,R117:R127))</f>
        <v>0</v>
      </c>
      <c r="I62" s="44">
        <f>H62</f>
        <v>0</v>
      </c>
      <c r="J62" s="37"/>
      <c r="K62" s="48"/>
      <c r="L62" s="48"/>
      <c r="M62" s="115"/>
      <c r="N62" s="115"/>
      <c r="O62" s="116"/>
    </row>
    <row r="63" spans="1:15" ht="24" customHeight="1" x14ac:dyDescent="0.25">
      <c r="A63" s="62" t="s">
        <v>111</v>
      </c>
      <c r="B63" s="63"/>
      <c r="C63" s="63"/>
      <c r="D63" s="63"/>
      <c r="E63" s="63"/>
      <c r="F63" s="64"/>
      <c r="G63" s="29" t="str">
        <f>"-"</f>
        <v>-</v>
      </c>
      <c r="H63" s="29">
        <f>FLOOR((IF(C18&gt;5000,H18,0)+H37)*H55/100,1)</f>
        <v>0</v>
      </c>
      <c r="I63" s="44">
        <f>H63</f>
        <v>0</v>
      </c>
      <c r="J63" s="38"/>
      <c r="K63" s="35"/>
      <c r="L63" s="35"/>
      <c r="M63" s="117"/>
      <c r="N63" s="117"/>
      <c r="O63" s="118"/>
    </row>
    <row r="64" spans="1:15" ht="19.5" customHeight="1" x14ac:dyDescent="0.25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1:15" ht="24" customHeight="1" x14ac:dyDescent="0.25">
      <c r="A65" s="81" t="s">
        <v>126</v>
      </c>
      <c r="B65" s="8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pans="1:15" ht="38.25" customHeight="1" x14ac:dyDescent="0.25">
      <c r="A66" s="81"/>
      <c r="B66" s="8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pans="1:15" x14ac:dyDescent="0.25">
      <c r="A67" s="53" t="s">
        <v>121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</row>
    <row r="68" spans="1:15" x14ac:dyDescent="0.25">
      <c r="G68" s="19"/>
      <c r="H68" s="19"/>
      <c r="I68" s="19"/>
    </row>
    <row r="69" spans="1:15" x14ac:dyDescent="0.25">
      <c r="G69" s="19"/>
      <c r="H69" s="19"/>
      <c r="I69" s="19"/>
    </row>
    <row r="70" spans="1:15" x14ac:dyDescent="0.25">
      <c r="G70" s="19"/>
      <c r="H70" s="19"/>
      <c r="I70" s="19"/>
    </row>
    <row r="71" spans="1:15" x14ac:dyDescent="0.25">
      <c r="G71" s="19"/>
      <c r="H71" s="19"/>
      <c r="I71" s="19"/>
    </row>
    <row r="72" spans="1:15" x14ac:dyDescent="0.25">
      <c r="G72" s="19"/>
      <c r="H72" s="19"/>
      <c r="I72" s="19"/>
    </row>
    <row r="73" spans="1:15" x14ac:dyDescent="0.25">
      <c r="G73" s="19"/>
      <c r="H73" s="19"/>
      <c r="I73" s="19"/>
    </row>
    <row r="74" spans="1:15" x14ac:dyDescent="0.25">
      <c r="G74" s="19"/>
      <c r="H74" s="19"/>
      <c r="I74" s="19"/>
    </row>
    <row r="75" spans="1:15" x14ac:dyDescent="0.25">
      <c r="G75" s="19"/>
      <c r="H75" s="19"/>
      <c r="I75" s="19"/>
    </row>
    <row r="76" spans="1:15" x14ac:dyDescent="0.25">
      <c r="G76" s="19"/>
      <c r="H76" s="19"/>
      <c r="I76" s="19"/>
    </row>
    <row r="77" spans="1:15" x14ac:dyDescent="0.25">
      <c r="G77" s="19"/>
      <c r="H77" s="19"/>
      <c r="I77" s="19"/>
    </row>
    <row r="78" spans="1:15" x14ac:dyDescent="0.25">
      <c r="G78" s="19"/>
      <c r="H78" s="19"/>
      <c r="I78" s="19"/>
    </row>
    <row r="79" spans="1:15" x14ac:dyDescent="0.25">
      <c r="G79" s="19"/>
      <c r="H79" s="19"/>
      <c r="I79" s="19"/>
    </row>
    <row r="80" spans="1:15" x14ac:dyDescent="0.25">
      <c r="G80" s="19"/>
      <c r="H80" s="19"/>
      <c r="I80" s="19"/>
    </row>
    <row r="81" spans="7:9" x14ac:dyDescent="0.25">
      <c r="G81" s="19"/>
      <c r="H81" s="19"/>
      <c r="I81" s="19"/>
    </row>
    <row r="82" spans="7:9" x14ac:dyDescent="0.25">
      <c r="G82" s="19"/>
      <c r="H82" s="19"/>
      <c r="I82" s="19"/>
    </row>
    <row r="83" spans="7:9" x14ac:dyDescent="0.25">
      <c r="G83" s="19"/>
      <c r="H83" s="19"/>
      <c r="I83" s="19"/>
    </row>
    <row r="84" spans="7:9" x14ac:dyDescent="0.25">
      <c r="G84" s="19"/>
      <c r="H84" s="19"/>
      <c r="I84" s="19"/>
    </row>
    <row r="85" spans="7:9" x14ac:dyDescent="0.25">
      <c r="G85" s="19"/>
      <c r="H85" s="19"/>
      <c r="I85" s="19"/>
    </row>
    <row r="86" spans="7:9" x14ac:dyDescent="0.25">
      <c r="G86" s="19"/>
      <c r="H86" s="19"/>
      <c r="I86" s="19"/>
    </row>
    <row r="87" spans="7:9" x14ac:dyDescent="0.25">
      <c r="G87" s="19"/>
      <c r="H87" s="19"/>
      <c r="I87" s="19"/>
    </row>
    <row r="88" spans="7:9" x14ac:dyDescent="0.25">
      <c r="G88" s="19"/>
      <c r="H88" s="19"/>
      <c r="I88" s="19"/>
    </row>
    <row r="89" spans="7:9" x14ac:dyDescent="0.25">
      <c r="G89" s="19"/>
      <c r="H89" s="19"/>
      <c r="I89" s="19"/>
    </row>
    <row r="90" spans="7:9" x14ac:dyDescent="0.25">
      <c r="G90" s="19"/>
      <c r="H90" s="19"/>
      <c r="I90" s="19"/>
    </row>
    <row r="91" spans="7:9" x14ac:dyDescent="0.25">
      <c r="G91" s="19"/>
      <c r="H91" s="19"/>
      <c r="I91" s="19"/>
    </row>
    <row r="92" spans="7:9" x14ac:dyDescent="0.25">
      <c r="G92" s="19"/>
      <c r="H92" s="19"/>
      <c r="I92" s="19"/>
    </row>
    <row r="93" spans="7:9" x14ac:dyDescent="0.25">
      <c r="G93" s="19"/>
      <c r="H93" s="19"/>
      <c r="I93" s="19"/>
    </row>
    <row r="94" spans="7:9" x14ac:dyDescent="0.25">
      <c r="G94" s="19"/>
      <c r="H94" s="19"/>
      <c r="I94" s="19"/>
    </row>
    <row r="95" spans="7:9" x14ac:dyDescent="0.25">
      <c r="G95" s="19"/>
      <c r="H95" s="19"/>
      <c r="I95" s="19"/>
    </row>
    <row r="96" spans="7:9" x14ac:dyDescent="0.25">
      <c r="G96" s="19"/>
      <c r="H96" s="19"/>
      <c r="I96" s="19"/>
    </row>
    <row r="97" spans="7:9" x14ac:dyDescent="0.25">
      <c r="G97" s="19"/>
      <c r="H97" s="19"/>
      <c r="I97" s="19"/>
    </row>
    <row r="98" spans="7:9" x14ac:dyDescent="0.25">
      <c r="G98" s="19"/>
      <c r="H98" s="19"/>
      <c r="I98" s="19"/>
    </row>
    <row r="99" spans="7:9" x14ac:dyDescent="0.25">
      <c r="G99" s="19"/>
      <c r="H99" s="19"/>
      <c r="I99" s="19"/>
    </row>
    <row r="100" spans="7:9" x14ac:dyDescent="0.25">
      <c r="G100" s="19"/>
      <c r="H100" s="19"/>
      <c r="I100" s="19"/>
    </row>
    <row r="101" spans="7:9" x14ac:dyDescent="0.25">
      <c r="G101" s="19"/>
      <c r="H101" s="19"/>
      <c r="I101" s="19"/>
    </row>
    <row r="102" spans="7:9" x14ac:dyDescent="0.25">
      <c r="G102" s="19"/>
      <c r="H102" s="19"/>
      <c r="I102" s="19"/>
    </row>
    <row r="103" spans="7:9" x14ac:dyDescent="0.25">
      <c r="G103" s="19"/>
      <c r="H103" s="19"/>
      <c r="I103" s="19"/>
    </row>
    <row r="104" spans="7:9" x14ac:dyDescent="0.25">
      <c r="G104" s="19"/>
      <c r="H104" s="19"/>
      <c r="I104" s="19"/>
    </row>
    <row r="105" spans="7:9" x14ac:dyDescent="0.25">
      <c r="G105" s="19"/>
      <c r="H105" s="19"/>
      <c r="I105" s="19"/>
    </row>
    <row r="106" spans="7:9" x14ac:dyDescent="0.25">
      <c r="G106" s="19"/>
      <c r="H106" s="19"/>
      <c r="I106" s="19"/>
    </row>
    <row r="107" spans="7:9" x14ac:dyDescent="0.25">
      <c r="G107" s="19"/>
      <c r="H107" s="19"/>
      <c r="I107" s="19"/>
    </row>
    <row r="108" spans="7:9" x14ac:dyDescent="0.25">
      <c r="G108" s="19"/>
      <c r="H108" s="19"/>
      <c r="I108" s="19"/>
    </row>
    <row r="109" spans="7:9" x14ac:dyDescent="0.25">
      <c r="G109" s="19"/>
      <c r="H109" s="19"/>
      <c r="I109" s="19"/>
    </row>
    <row r="110" spans="7:9" x14ac:dyDescent="0.25">
      <c r="G110" s="19"/>
      <c r="H110" s="19"/>
      <c r="I110" s="19"/>
    </row>
    <row r="111" spans="7:9" x14ac:dyDescent="0.25">
      <c r="G111" s="19"/>
      <c r="H111" s="19"/>
      <c r="I111" s="19"/>
    </row>
    <row r="112" spans="7:9" x14ac:dyDescent="0.25">
      <c r="G112" s="19"/>
      <c r="H112" s="19"/>
      <c r="I112" s="19"/>
    </row>
    <row r="116" spans="14:20" x14ac:dyDescent="0.25">
      <c r="P116" s="27"/>
      <c r="Q116" s="27"/>
      <c r="R116" s="27"/>
      <c r="S116" s="27"/>
    </row>
    <row r="117" spans="14:20" x14ac:dyDescent="0.25">
      <c r="N117" s="27" t="s">
        <v>49</v>
      </c>
      <c r="P117" s="27"/>
      <c r="Q117" s="27">
        <v>0</v>
      </c>
      <c r="R117" s="27">
        <v>0</v>
      </c>
      <c r="S117" s="27"/>
      <c r="T117" s="27">
        <v>800</v>
      </c>
    </row>
    <row r="118" spans="14:20" x14ac:dyDescent="0.25">
      <c r="N118" s="27" t="s">
        <v>50</v>
      </c>
      <c r="P118" s="27"/>
      <c r="Q118" s="27">
        <v>2</v>
      </c>
      <c r="R118" s="27">
        <v>1</v>
      </c>
      <c r="S118" s="27"/>
      <c r="T118" s="27">
        <v>600</v>
      </c>
    </row>
    <row r="119" spans="14:20" x14ac:dyDescent="0.25">
      <c r="N119" s="27" t="s">
        <v>51</v>
      </c>
      <c r="P119" s="27"/>
      <c r="Q119" s="27">
        <v>21</v>
      </c>
      <c r="R119" s="27">
        <v>2</v>
      </c>
      <c r="S119" s="27"/>
      <c r="T119" s="27">
        <v>400</v>
      </c>
    </row>
    <row r="120" spans="14:20" x14ac:dyDescent="0.25">
      <c r="N120" s="27" t="s">
        <v>52</v>
      </c>
      <c r="P120" s="27"/>
      <c r="Q120" s="27">
        <v>41</v>
      </c>
      <c r="R120" s="27">
        <v>3</v>
      </c>
      <c r="S120" s="27"/>
      <c r="T120" s="27">
        <v>200</v>
      </c>
    </row>
    <row r="121" spans="14:20" x14ac:dyDescent="0.25">
      <c r="N121" s="27" t="s">
        <v>53</v>
      </c>
      <c r="P121" s="27"/>
      <c r="Q121" s="27">
        <v>61</v>
      </c>
      <c r="R121" s="27">
        <v>4</v>
      </c>
      <c r="S121" s="27"/>
    </row>
    <row r="122" spans="14:20" x14ac:dyDescent="0.25">
      <c r="N122" s="27" t="s">
        <v>54</v>
      </c>
      <c r="P122" s="27"/>
      <c r="Q122" s="27">
        <v>81</v>
      </c>
      <c r="R122" s="27">
        <v>5</v>
      </c>
      <c r="S122" s="27"/>
    </row>
    <row r="123" spans="14:20" x14ac:dyDescent="0.25">
      <c r="N123" s="27" t="s">
        <v>55</v>
      </c>
      <c r="P123" s="27"/>
      <c r="Q123" s="27">
        <v>101</v>
      </c>
      <c r="R123" s="27">
        <v>6</v>
      </c>
      <c r="S123" s="27"/>
    </row>
    <row r="124" spans="14:20" x14ac:dyDescent="0.25">
      <c r="N124" s="27" t="s">
        <v>56</v>
      </c>
      <c r="P124" s="27"/>
      <c r="Q124" s="27">
        <v>151</v>
      </c>
      <c r="R124" s="27">
        <v>7</v>
      </c>
      <c r="S124" s="27"/>
    </row>
    <row r="125" spans="14:20" x14ac:dyDescent="0.25">
      <c r="N125" s="27" t="s">
        <v>57</v>
      </c>
      <c r="P125" s="27"/>
      <c r="Q125" s="27">
        <v>201</v>
      </c>
      <c r="R125" s="27">
        <v>8</v>
      </c>
      <c r="S125" s="27"/>
    </row>
    <row r="126" spans="14:20" x14ac:dyDescent="0.25">
      <c r="N126" s="27" t="s">
        <v>58</v>
      </c>
      <c r="P126" s="27"/>
      <c r="Q126" s="27">
        <v>301</v>
      </c>
      <c r="R126" s="27">
        <v>9</v>
      </c>
      <c r="S126" s="27"/>
    </row>
    <row r="127" spans="14:20" x14ac:dyDescent="0.25">
      <c r="N127" s="27" t="s">
        <v>59</v>
      </c>
      <c r="P127" s="27"/>
      <c r="Q127" s="27">
        <v>401</v>
      </c>
      <c r="R127" s="27">
        <v>10</v>
      </c>
      <c r="S127" s="27"/>
    </row>
    <row r="128" spans="14:20" x14ac:dyDescent="0.25">
      <c r="N128" s="27" t="s">
        <v>60</v>
      </c>
      <c r="P128" s="27"/>
      <c r="Q128" s="27"/>
      <c r="R128" s="27"/>
      <c r="S128" s="27"/>
    </row>
    <row r="129" spans="14:14" x14ac:dyDescent="0.25">
      <c r="N129" s="27" t="s">
        <v>61</v>
      </c>
    </row>
    <row r="130" spans="14:14" x14ac:dyDescent="0.25">
      <c r="N130" s="27" t="s">
        <v>62</v>
      </c>
    </row>
    <row r="131" spans="14:14" x14ac:dyDescent="0.25">
      <c r="N131" s="27" t="s">
        <v>63</v>
      </c>
    </row>
    <row r="132" spans="14:14" x14ac:dyDescent="0.25">
      <c r="N132" s="27" t="s">
        <v>64</v>
      </c>
    </row>
    <row r="133" spans="14:14" x14ac:dyDescent="0.25">
      <c r="N133" s="27" t="s">
        <v>65</v>
      </c>
    </row>
    <row r="134" spans="14:14" x14ac:dyDescent="0.25">
      <c r="N134" s="27" t="s">
        <v>66</v>
      </c>
    </row>
    <row r="135" spans="14:14" x14ac:dyDescent="0.25">
      <c r="N135" s="27" t="s">
        <v>67</v>
      </c>
    </row>
    <row r="136" spans="14:14" x14ac:dyDescent="0.25">
      <c r="N136" s="27" t="s">
        <v>68</v>
      </c>
    </row>
    <row r="137" spans="14:14" x14ac:dyDescent="0.25">
      <c r="N137" s="27" t="s">
        <v>69</v>
      </c>
    </row>
    <row r="138" spans="14:14" x14ac:dyDescent="0.25">
      <c r="N138" s="27" t="s">
        <v>70</v>
      </c>
    </row>
    <row r="139" spans="14:14" x14ac:dyDescent="0.25">
      <c r="N139" s="27" t="s">
        <v>71</v>
      </c>
    </row>
    <row r="140" spans="14:14" x14ac:dyDescent="0.25">
      <c r="N140" s="27" t="s">
        <v>72</v>
      </c>
    </row>
    <row r="141" spans="14:14" x14ac:dyDescent="0.25">
      <c r="N141" s="27" t="s">
        <v>96</v>
      </c>
    </row>
    <row r="142" spans="14:14" x14ac:dyDescent="0.25">
      <c r="N142" s="27" t="s">
        <v>73</v>
      </c>
    </row>
    <row r="143" spans="14:14" x14ac:dyDescent="0.25">
      <c r="N143" s="27" t="s">
        <v>74</v>
      </c>
    </row>
    <row r="144" spans="14:14" x14ac:dyDescent="0.25">
      <c r="N144" s="27" t="s">
        <v>75</v>
      </c>
    </row>
    <row r="145" spans="14:14" x14ac:dyDescent="0.25">
      <c r="N145" s="27" t="s">
        <v>76</v>
      </c>
    </row>
    <row r="146" spans="14:14" x14ac:dyDescent="0.25">
      <c r="N146" s="27" t="s">
        <v>77</v>
      </c>
    </row>
    <row r="147" spans="14:14" x14ac:dyDescent="0.25">
      <c r="N147" s="27" t="s">
        <v>78</v>
      </c>
    </row>
    <row r="148" spans="14:14" x14ac:dyDescent="0.25">
      <c r="N148" s="27" t="s">
        <v>79</v>
      </c>
    </row>
    <row r="149" spans="14:14" x14ac:dyDescent="0.25">
      <c r="N149" s="27" t="s">
        <v>80</v>
      </c>
    </row>
    <row r="150" spans="14:14" x14ac:dyDescent="0.25">
      <c r="N150" s="27" t="s">
        <v>81</v>
      </c>
    </row>
    <row r="151" spans="14:14" x14ac:dyDescent="0.25">
      <c r="N151" s="27" t="s">
        <v>82</v>
      </c>
    </row>
    <row r="152" spans="14:14" x14ac:dyDescent="0.25">
      <c r="N152" s="27" t="s">
        <v>83</v>
      </c>
    </row>
    <row r="153" spans="14:14" x14ac:dyDescent="0.25">
      <c r="N153" s="27" t="s">
        <v>84</v>
      </c>
    </row>
    <row r="154" spans="14:14" x14ac:dyDescent="0.25">
      <c r="N154" s="27" t="s">
        <v>85</v>
      </c>
    </row>
    <row r="155" spans="14:14" x14ac:dyDescent="0.25">
      <c r="N155" s="27" t="s">
        <v>86</v>
      </c>
    </row>
    <row r="156" spans="14:14" x14ac:dyDescent="0.25">
      <c r="N156" s="27" t="s">
        <v>87</v>
      </c>
    </row>
    <row r="157" spans="14:14" x14ac:dyDescent="0.25">
      <c r="N157" s="27" t="s">
        <v>88</v>
      </c>
    </row>
    <row r="158" spans="14:14" x14ac:dyDescent="0.25">
      <c r="N158" s="27" t="s">
        <v>89</v>
      </c>
    </row>
    <row r="159" spans="14:14" x14ac:dyDescent="0.25">
      <c r="N159" s="27" t="s">
        <v>90</v>
      </c>
    </row>
    <row r="160" spans="14:14" x14ac:dyDescent="0.25">
      <c r="N160" s="27" t="s">
        <v>91</v>
      </c>
    </row>
    <row r="161" spans="14:14" x14ac:dyDescent="0.25">
      <c r="N161" s="27" t="s">
        <v>92</v>
      </c>
    </row>
    <row r="162" spans="14:14" x14ac:dyDescent="0.25">
      <c r="N162" s="27" t="s">
        <v>93</v>
      </c>
    </row>
    <row r="163" spans="14:14" x14ac:dyDescent="0.25">
      <c r="N163" s="27" t="s">
        <v>94</v>
      </c>
    </row>
    <row r="164" spans="14:14" x14ac:dyDescent="0.25">
      <c r="N164" s="27" t="s">
        <v>95</v>
      </c>
    </row>
  </sheetData>
  <sheetProtection algorithmName="SHA-512" hashValue="xDH615s/bMl623eTDeLKSEjOJPjVWFHqrW2MvB1kmGJz0KGMKS/wXX3G1agCHxr9HbUGEcZr1NVpd+I0RuM0VQ==" saltValue="8hhY0ap2CF6lD+acC7JIOQ==" spinCount="100000" sheet="1" objects="1" scenarios="1"/>
  <mergeCells count="64">
    <mergeCell ref="A61:F61"/>
    <mergeCell ref="M61:O63"/>
    <mergeCell ref="J49:L49"/>
    <mergeCell ref="A62:F62"/>
    <mergeCell ref="C48:F48"/>
    <mergeCell ref="A63:F63"/>
    <mergeCell ref="C49:F49"/>
    <mergeCell ref="C50:F50"/>
    <mergeCell ref="C51:F51"/>
    <mergeCell ref="A49:B53"/>
    <mergeCell ref="C52:F52"/>
    <mergeCell ref="C53:F53"/>
    <mergeCell ref="M50:M59"/>
    <mergeCell ref="N50:N59"/>
    <mergeCell ref="C57:F57"/>
    <mergeCell ref="C58:F58"/>
    <mergeCell ref="A26:A27"/>
    <mergeCell ref="D10:I10"/>
    <mergeCell ref="G11:I11"/>
    <mergeCell ref="A23:A25"/>
    <mergeCell ref="A16:A17"/>
    <mergeCell ref="A1:O1"/>
    <mergeCell ref="A8:B8"/>
    <mergeCell ref="A6:B6"/>
    <mergeCell ref="A7:B7"/>
    <mergeCell ref="A5:B5"/>
    <mergeCell ref="L2:M3"/>
    <mergeCell ref="N2:O3"/>
    <mergeCell ref="K2:K3"/>
    <mergeCell ref="A2:B4"/>
    <mergeCell ref="C2:I4"/>
    <mergeCell ref="J2:J8"/>
    <mergeCell ref="C65:O66"/>
    <mergeCell ref="A65:B66"/>
    <mergeCell ref="A64:O64"/>
    <mergeCell ref="C5:I5"/>
    <mergeCell ref="C6:I6"/>
    <mergeCell ref="J10:O10"/>
    <mergeCell ref="A10:C10"/>
    <mergeCell ref="M11:O11"/>
    <mergeCell ref="J11:L11"/>
    <mergeCell ref="J48:L48"/>
    <mergeCell ref="G47:I47"/>
    <mergeCell ref="M47:O47"/>
    <mergeCell ref="J47:L47"/>
    <mergeCell ref="A40:A41"/>
    <mergeCell ref="A13:A14"/>
    <mergeCell ref="D11:F11"/>
    <mergeCell ref="A67:O67"/>
    <mergeCell ref="E7:F7"/>
    <mergeCell ref="G7:I7"/>
    <mergeCell ref="E8:F8"/>
    <mergeCell ref="G8:I8"/>
    <mergeCell ref="A9:O9"/>
    <mergeCell ref="A60:F60"/>
    <mergeCell ref="A59:B59"/>
    <mergeCell ref="C59:F59"/>
    <mergeCell ref="A54:B58"/>
    <mergeCell ref="C54:F54"/>
    <mergeCell ref="C55:F55"/>
    <mergeCell ref="C56:F56"/>
    <mergeCell ref="A44:A46"/>
    <mergeCell ref="A28:A30"/>
    <mergeCell ref="A32:A34"/>
  </mergeCells>
  <phoneticPr fontId="5" type="noConversion"/>
  <conditionalFormatting sqref="C7">
    <cfRule type="cellIs" dxfId="5" priority="1" operator="equal">
      <formula>$K$8</formula>
    </cfRule>
    <cfRule type="cellIs" dxfId="4" priority="2" operator="equal">
      <formula>$K$7</formula>
    </cfRule>
    <cfRule type="cellIs" dxfId="3" priority="3" operator="equal">
      <formula>$K$6</formula>
    </cfRule>
    <cfRule type="cellIs" dxfId="2" priority="4" operator="equal">
      <formula>$K$5</formula>
    </cfRule>
  </conditionalFormatting>
  <conditionalFormatting sqref="G13:I46">
    <cfRule type="cellIs" dxfId="1" priority="6" operator="equal">
      <formula>0</formula>
    </cfRule>
  </conditionalFormatting>
  <conditionalFormatting sqref="M13:O46">
    <cfRule type="cellIs" dxfId="0" priority="5" operator="equal">
      <formula>0</formula>
    </cfRule>
  </conditionalFormatting>
  <dataValidations count="3">
    <dataValidation type="list" allowBlank="1" showInputMessage="1" showErrorMessage="1" sqref="C5" xr:uid="{D10193AB-5850-48E4-A49D-1BB18625EA36}">
      <formula1>$N$117:$N$164</formula1>
    </dataValidation>
    <dataValidation type="list" allowBlank="1" showInputMessage="1" showErrorMessage="1" sqref="D42" xr:uid="{EB2BB1D1-2394-4C5A-8276-ED40EF3E2672}">
      <formula1>$T$117:$T$120</formula1>
    </dataValidation>
    <dataValidation type="list" allowBlank="1" showInputMessage="1" showErrorMessage="1" sqref="C7" xr:uid="{179769DB-FABD-4F0F-BEB6-DB7B08C21380}">
      <formula1>$K$5:$K$8</formula1>
    </dataValidation>
  </dataValidations>
  <printOptions horizontalCentered="1" verticalCentered="1"/>
  <pageMargins left="0.25" right="0.25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Všetečka</dc:creator>
  <cp:lastModifiedBy>Martin Všetečka</cp:lastModifiedBy>
  <cp:lastPrinted>2024-06-18T09:18:04Z</cp:lastPrinted>
  <dcterms:created xsi:type="dcterms:W3CDTF">2024-02-05T12:19:17Z</dcterms:created>
  <dcterms:modified xsi:type="dcterms:W3CDTF">2024-07-01T12:38:24Z</dcterms:modified>
</cp:coreProperties>
</file>